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codeName="ThisWorkbook"/>
  <mc:AlternateContent xmlns:mc="http://schemas.openxmlformats.org/markup-compatibility/2006">
    <mc:Choice Requires="x15">
      <x15ac:absPath xmlns:x15ac="http://schemas.microsoft.com/office/spreadsheetml/2010/11/ac" url="C:\Users\patrick.vandenbussch\OneDrive - ODISEE\Trajectbegeleiding - DIGITAL-Informatica - Trajectbegeleiding\TEMPLATE_STUDENT_GRADUAAT_ISP_EN_DOC\TEMPLATE_voornaam_achternaam_ISP_GRAD\2024\"/>
    </mc:Choice>
  </mc:AlternateContent>
  <xr:revisionPtr revIDLastSave="0" documentId="8_{E674E990-A989-4FE0-B5FE-1313DCA3C574}" xr6:coauthVersionLast="36" xr6:coauthVersionMax="36" xr10:uidLastSave="{00000000-0000-0000-0000-000000000000}"/>
  <bookViews>
    <workbookView xWindow="28776" yWindow="408" windowWidth="28776" windowHeight="15600" tabRatio="853" activeTab="1" xr2:uid="{00000000-000D-0000-FFFF-FFFF00000000}"/>
  </bookViews>
  <sheets>
    <sheet name="hulp &amp; legende" sheetId="1" r:id="rId1"/>
    <sheet name="BXL DAG" sheetId="2" r:id="rId2"/>
    <sheet name="BXL-AALST AVOND" sheetId="3" r:id="rId3"/>
    <sheet name="lijsten" sheetId="13" state="hidden" r:id="rId4"/>
  </sheets>
  <definedNames>
    <definedName name="_xlnm._FilterDatabase" localSheetId="1" hidden="1">'BXL DAG'!$F$25:$F$108</definedName>
    <definedName name="_xlnm._FilterDatabase" localSheetId="2" hidden="1">'BXL-AALST AVOND'!$F$25:$F$70</definedName>
    <definedName name="_xlnm.Print_Area" localSheetId="1">'BXL DAG'!$B$1:$W$108</definedName>
    <definedName name="_xlnm.Print_Area" localSheetId="2">'BXL-AALST AVOND'!$B$1:$X$97</definedName>
    <definedName name="Z_3A3565D5_53F2_4401_9C32_3D483644D33F_.wvu.Cols" localSheetId="1" hidden="1">'BXL DAG'!$Y:$AS</definedName>
    <definedName name="Z_3A3565D5_53F2_4401_9C32_3D483644D33F_.wvu.Cols" localSheetId="2" hidden="1">'BXL-AALST AVOND'!$Z:$AO</definedName>
    <definedName name="Z_3A3565D5_53F2_4401_9C32_3D483644D33F_.wvu.FilterData" localSheetId="1" hidden="1">'BXL DAG'!$F$25:$F$108</definedName>
    <definedName name="Z_3A3565D5_53F2_4401_9C32_3D483644D33F_.wvu.FilterData" localSheetId="2" hidden="1">'BXL-AALST AVOND'!$F$25:$F$70</definedName>
  </definedNames>
  <calcPr calcId="191029"/>
  <customWorkbookViews>
    <customWorkbookView name="Patrick Van den Bussche - Personal View" guid="{3A3565D5-53F2-4401-9C32-3D483644D33F}" mergeInterval="0" personalView="1" maximized="1" xWindow="-409" yWindow="-1448" windowWidth="2576" windowHeight="1416" tabRatio="853" activeSheetId="3" showComments="commIndAndComment"/>
  </customWorkbookViews>
</workbook>
</file>

<file path=xl/calcChain.xml><?xml version="1.0" encoding="utf-8"?>
<calcChain xmlns="http://schemas.openxmlformats.org/spreadsheetml/2006/main">
  <c r="F1" i="3" l="1"/>
  <c r="F1" i="2"/>
  <c r="AM95" i="3" l="1"/>
  <c r="AM94" i="3"/>
  <c r="AM87" i="3"/>
  <c r="AM86" i="3"/>
  <c r="AM80" i="3"/>
  <c r="AM79" i="3"/>
  <c r="AM77" i="3"/>
  <c r="AM62" i="3"/>
  <c r="AM60" i="3"/>
  <c r="AM56" i="3"/>
  <c r="AM45" i="3"/>
  <c r="AM32" i="3"/>
  <c r="AM31" i="3"/>
  <c r="AM29" i="3"/>
  <c r="AN29" i="3" l="1"/>
  <c r="I91" i="3" l="1"/>
  <c r="J91" i="3"/>
  <c r="K91" i="3"/>
  <c r="H91" i="3"/>
  <c r="I83" i="3"/>
  <c r="J83" i="3"/>
  <c r="K83" i="3"/>
  <c r="H83" i="3"/>
  <c r="I75" i="3"/>
  <c r="J75" i="3"/>
  <c r="K75" i="3"/>
  <c r="H75" i="3"/>
  <c r="K67" i="3"/>
  <c r="I67" i="3"/>
  <c r="J67" i="3"/>
  <c r="H67" i="3"/>
  <c r="K53" i="3"/>
  <c r="I53" i="3"/>
  <c r="J53" i="3"/>
  <c r="H53" i="3"/>
  <c r="I37" i="3"/>
  <c r="J37" i="3"/>
  <c r="K37" i="3"/>
  <c r="H37" i="3"/>
  <c r="K26" i="3"/>
  <c r="I26" i="3"/>
  <c r="J26" i="3"/>
  <c r="H26" i="3"/>
  <c r="I95" i="2"/>
  <c r="J95" i="2"/>
  <c r="K95" i="2"/>
  <c r="H95" i="2"/>
  <c r="K74" i="2"/>
  <c r="J74" i="2"/>
  <c r="I74" i="2"/>
  <c r="H74" i="2"/>
  <c r="K51" i="2"/>
  <c r="J51" i="2"/>
  <c r="I51" i="2"/>
  <c r="H51" i="2"/>
  <c r="I26" i="2" l="1"/>
  <c r="H26" i="2"/>
  <c r="J26" i="2"/>
  <c r="K26" i="2"/>
  <c r="AQ29" i="2" l="1"/>
  <c r="AN95" i="3" l="1"/>
  <c r="AN94" i="3"/>
  <c r="AN87" i="3"/>
  <c r="AN86" i="3"/>
  <c r="AN80" i="3"/>
  <c r="AN79" i="3"/>
  <c r="AN77" i="3"/>
  <c r="AN62" i="3"/>
  <c r="AN60" i="3"/>
  <c r="AN45" i="3"/>
  <c r="AN56" i="3"/>
  <c r="AN32" i="3"/>
  <c r="AN31" i="3"/>
  <c r="L98" i="2" l="1"/>
  <c r="L85" i="2"/>
  <c r="L54" i="2"/>
  <c r="L38" i="2"/>
  <c r="Q88" i="3"/>
  <c r="P88" i="3"/>
  <c r="O88" i="3"/>
  <c r="N88" i="3"/>
  <c r="M88" i="3"/>
  <c r="L88" i="3"/>
  <c r="Q87" i="3"/>
  <c r="P87" i="3"/>
  <c r="O87" i="3"/>
  <c r="N87" i="3"/>
  <c r="M87" i="3"/>
  <c r="L87" i="3"/>
  <c r="Q95" i="3" l="1"/>
  <c r="P95" i="3"/>
  <c r="O95" i="3"/>
  <c r="N95" i="3"/>
  <c r="M95" i="3"/>
  <c r="L95" i="3"/>
  <c r="Q94" i="3"/>
  <c r="P94" i="3"/>
  <c r="O94" i="3"/>
  <c r="N94" i="3"/>
  <c r="M94" i="3"/>
  <c r="L94" i="3"/>
  <c r="Q86" i="3"/>
  <c r="Q83" i="3" s="1"/>
  <c r="P86" i="3"/>
  <c r="P83" i="3" s="1"/>
  <c r="O86" i="3"/>
  <c r="O83" i="3" s="1"/>
  <c r="N86" i="3"/>
  <c r="N83" i="3" s="1"/>
  <c r="M86" i="3"/>
  <c r="M83" i="3" s="1"/>
  <c r="L86" i="3"/>
  <c r="L44" i="3"/>
  <c r="M44" i="3"/>
  <c r="N44" i="3"/>
  <c r="O44" i="3"/>
  <c r="P44" i="3"/>
  <c r="Q44" i="3"/>
  <c r="L45" i="3"/>
  <c r="M45" i="3"/>
  <c r="N45" i="3"/>
  <c r="O45" i="3"/>
  <c r="P45" i="3"/>
  <c r="Q45" i="3"/>
  <c r="Q80" i="3"/>
  <c r="P80" i="3"/>
  <c r="O80" i="3"/>
  <c r="N80" i="3"/>
  <c r="M80" i="3"/>
  <c r="L80" i="3"/>
  <c r="Q79" i="3"/>
  <c r="P79" i="3"/>
  <c r="O79" i="3"/>
  <c r="N79" i="3"/>
  <c r="M79" i="3"/>
  <c r="L79" i="3"/>
  <c r="Q77" i="3"/>
  <c r="P77" i="3"/>
  <c r="O77" i="3"/>
  <c r="N77" i="3"/>
  <c r="M77" i="3"/>
  <c r="L77" i="3"/>
  <c r="Q31" i="3"/>
  <c r="P31" i="3"/>
  <c r="O31" i="3"/>
  <c r="N31" i="3"/>
  <c r="M31" i="3"/>
  <c r="L31" i="3"/>
  <c r="K22" i="3"/>
  <c r="G22" i="3"/>
  <c r="R21" i="3"/>
  <c r="M21" i="3"/>
  <c r="K21" i="3"/>
  <c r="G21" i="3"/>
  <c r="Q91" i="3" l="1"/>
  <c r="M91" i="3"/>
  <c r="P91" i="3"/>
  <c r="O91" i="3"/>
  <c r="N91" i="3"/>
  <c r="Q75" i="3"/>
  <c r="O75" i="3"/>
  <c r="M75" i="3"/>
  <c r="N75" i="3"/>
  <c r="P75" i="3"/>
  <c r="K22" i="2" l="1"/>
  <c r="G22" i="2"/>
  <c r="R21" i="2" l="1"/>
  <c r="M21" i="2"/>
  <c r="K21" i="2"/>
  <c r="G21" i="2"/>
  <c r="Z24" i="2"/>
  <c r="G95" i="2" l="1"/>
  <c r="G74" i="2"/>
  <c r="AR90" i="2" l="1"/>
  <c r="AQ90" i="2"/>
  <c r="AR88" i="2"/>
  <c r="AQ88" i="2"/>
  <c r="AR62" i="2"/>
  <c r="AQ62" i="2"/>
  <c r="AR67" i="2"/>
  <c r="AQ67" i="2"/>
  <c r="AR60" i="2"/>
  <c r="AQ60" i="2"/>
  <c r="AR59" i="2"/>
  <c r="AQ59" i="2"/>
  <c r="AR38" i="2"/>
  <c r="AQ38" i="2"/>
  <c r="AR48" i="2"/>
  <c r="AQ48" i="2"/>
  <c r="AR45" i="2"/>
  <c r="AQ45" i="2"/>
  <c r="AR44" i="2"/>
  <c r="AQ44" i="2"/>
  <c r="AR54" i="2"/>
  <c r="AQ54" i="2"/>
  <c r="AR35" i="2"/>
  <c r="AQ35" i="2"/>
  <c r="AR33" i="2"/>
  <c r="AQ33" i="2"/>
  <c r="AR32" i="2"/>
  <c r="AQ32" i="2"/>
  <c r="AR30" i="2"/>
  <c r="AQ30" i="2"/>
  <c r="AR29" i="2"/>
  <c r="AR106" i="2"/>
  <c r="AQ106" i="2"/>
  <c r="AR104" i="2"/>
  <c r="AQ104" i="2"/>
  <c r="AR102" i="2"/>
  <c r="AQ102" i="2"/>
  <c r="AR101" i="2"/>
  <c r="AQ101" i="2"/>
  <c r="AR99" i="2"/>
  <c r="AQ99" i="2"/>
  <c r="AR92" i="2"/>
  <c r="AQ92" i="2"/>
  <c r="AR89" i="2"/>
  <c r="AQ89" i="2"/>
  <c r="AR87" i="2"/>
  <c r="AQ87" i="2"/>
  <c r="AR85" i="2"/>
  <c r="AQ85" i="2"/>
  <c r="AR82" i="2"/>
  <c r="AQ82" i="2"/>
  <c r="AR80" i="2"/>
  <c r="AQ80" i="2"/>
  <c r="AR79" i="2"/>
  <c r="AQ79" i="2"/>
  <c r="AQ77" i="2"/>
  <c r="AR77" i="2"/>
  <c r="AQ76" i="2"/>
  <c r="AR76" i="2"/>
  <c r="AM69" i="2"/>
  <c r="AL69" i="2"/>
  <c r="AM68" i="2"/>
  <c r="AL68" i="2"/>
  <c r="AM67" i="2"/>
  <c r="AL67" i="2"/>
  <c r="AM64" i="2"/>
  <c r="AL64" i="2"/>
  <c r="AM63" i="2"/>
  <c r="AL63" i="2"/>
  <c r="AM62" i="2"/>
  <c r="AL62" i="2"/>
  <c r="AL48" i="2"/>
  <c r="AL45" i="2"/>
  <c r="AM48" i="2"/>
  <c r="AM45" i="2"/>
  <c r="AS67" i="2" l="1"/>
  <c r="AS106" i="2"/>
  <c r="AS62" i="2"/>
  <c r="AS104" i="2"/>
  <c r="AS48" i="2"/>
  <c r="AS92" i="2"/>
  <c r="AS85" i="2"/>
  <c r="AS54" i="2"/>
  <c r="AN68" i="2"/>
  <c r="AN63" i="2"/>
  <c r="AS32" i="2"/>
  <c r="AS79" i="2"/>
  <c r="AS87" i="2"/>
  <c r="AS44" i="2"/>
  <c r="AS59" i="2"/>
  <c r="AS101" i="2"/>
  <c r="AS88" i="2"/>
  <c r="AS90" i="2"/>
  <c r="AS30" i="2"/>
  <c r="AS77" i="2"/>
  <c r="AN64" i="2"/>
  <c r="AN69" i="2"/>
  <c r="AS29" i="2"/>
  <c r="AS76" i="2"/>
  <c r="AS38" i="2"/>
  <c r="AS99" i="2"/>
  <c r="AS80" i="2"/>
  <c r="AS33" i="2"/>
  <c r="AS45" i="2"/>
  <c r="AS89" i="2"/>
  <c r="AS60" i="2"/>
  <c r="AS102" i="2"/>
  <c r="AS82" i="2"/>
  <c r="AS35" i="2"/>
  <c r="AN67" i="2"/>
  <c r="AN62" i="2"/>
  <c r="AN45" i="2"/>
  <c r="AN48" i="2"/>
  <c r="Q106" i="2"/>
  <c r="P106" i="2"/>
  <c r="O106" i="2"/>
  <c r="N106" i="2"/>
  <c r="M106" i="2"/>
  <c r="L106" i="2"/>
  <c r="Q92" i="2"/>
  <c r="P92" i="2"/>
  <c r="O92" i="2"/>
  <c r="N92" i="2"/>
  <c r="M92" i="2"/>
  <c r="L92" i="2"/>
  <c r="Q104" i="2"/>
  <c r="P104" i="2"/>
  <c r="O104" i="2"/>
  <c r="N104" i="2"/>
  <c r="M104" i="2"/>
  <c r="L104" i="2"/>
  <c r="Q102" i="2"/>
  <c r="P102" i="2"/>
  <c r="O102" i="2"/>
  <c r="N102" i="2"/>
  <c r="M102" i="2"/>
  <c r="L102" i="2"/>
  <c r="Q101" i="2"/>
  <c r="P101" i="2"/>
  <c r="O101" i="2"/>
  <c r="N101" i="2"/>
  <c r="M101" i="2"/>
  <c r="L101" i="2"/>
  <c r="Q89" i="2"/>
  <c r="P89" i="2"/>
  <c r="O89" i="2"/>
  <c r="N89" i="2"/>
  <c r="M89" i="2"/>
  <c r="L89" i="2"/>
  <c r="Q77" i="2"/>
  <c r="P77" i="2"/>
  <c r="O77" i="2"/>
  <c r="N77" i="2"/>
  <c r="M77" i="2"/>
  <c r="L77" i="2"/>
  <c r="Q82" i="2"/>
  <c r="P82" i="2"/>
  <c r="O82" i="2"/>
  <c r="N82" i="2"/>
  <c r="M82" i="2"/>
  <c r="L82" i="2"/>
  <c r="Q85" i="2"/>
  <c r="P85" i="2"/>
  <c r="O85" i="2"/>
  <c r="N85" i="2"/>
  <c r="M85" i="2"/>
  <c r="Q87" i="2"/>
  <c r="P87" i="2"/>
  <c r="O87" i="2"/>
  <c r="N87" i="2"/>
  <c r="M87" i="2"/>
  <c r="L87" i="2"/>
  <c r="Q99" i="2" l="1"/>
  <c r="P99" i="2"/>
  <c r="O99" i="2"/>
  <c r="N99" i="2"/>
  <c r="M99" i="2"/>
  <c r="L99" i="2"/>
  <c r="Q90" i="2"/>
  <c r="P90" i="2"/>
  <c r="O90" i="2"/>
  <c r="N90" i="2"/>
  <c r="M90" i="2"/>
  <c r="L90" i="2"/>
  <c r="Q80" i="2"/>
  <c r="P80" i="2"/>
  <c r="O80" i="2"/>
  <c r="N80" i="2"/>
  <c r="M80" i="2"/>
  <c r="L80" i="2"/>
  <c r="Q76" i="2"/>
  <c r="P76" i="2"/>
  <c r="O76" i="2"/>
  <c r="N76" i="2"/>
  <c r="M76" i="2"/>
  <c r="L76" i="2"/>
  <c r="Q79" i="2"/>
  <c r="P79" i="2"/>
  <c r="O79" i="2"/>
  <c r="N79" i="2"/>
  <c r="M79" i="2"/>
  <c r="L79" i="2"/>
  <c r="Q38" i="2"/>
  <c r="P38" i="2"/>
  <c r="O38" i="2"/>
  <c r="N38" i="2"/>
  <c r="M38" i="2"/>
  <c r="Q67" i="2"/>
  <c r="P67" i="2"/>
  <c r="O67" i="2"/>
  <c r="N67" i="2"/>
  <c r="M67" i="2"/>
  <c r="L67" i="2"/>
  <c r="Q69" i="2"/>
  <c r="P69" i="2"/>
  <c r="O69" i="2"/>
  <c r="N69" i="2"/>
  <c r="M69" i="2"/>
  <c r="L69" i="2"/>
  <c r="Q68" i="2"/>
  <c r="P68" i="2"/>
  <c r="O68" i="2"/>
  <c r="N68" i="2"/>
  <c r="M68" i="2"/>
  <c r="L68" i="2"/>
  <c r="Q98" i="2"/>
  <c r="P98" i="2"/>
  <c r="O98" i="2"/>
  <c r="N98" i="2"/>
  <c r="M98" i="2"/>
  <c r="Q48" i="2"/>
  <c r="P48" i="2"/>
  <c r="O48" i="2"/>
  <c r="N48" i="2"/>
  <c r="M48" i="2"/>
  <c r="L48" i="2"/>
  <c r="Q88" i="2"/>
  <c r="P88" i="2"/>
  <c r="O88" i="2"/>
  <c r="N88" i="2"/>
  <c r="M88" i="2"/>
  <c r="L88" i="2"/>
  <c r="Q35" i="2"/>
  <c r="P35" i="2"/>
  <c r="O35" i="2"/>
  <c r="N35" i="2"/>
  <c r="M35" i="2"/>
  <c r="L35" i="2"/>
  <c r="Q29" i="2"/>
  <c r="P29" i="2"/>
  <c r="O29" i="2"/>
  <c r="N29" i="2"/>
  <c r="M29" i="2"/>
  <c r="L29" i="2"/>
  <c r="Q28" i="2"/>
  <c r="P28" i="2"/>
  <c r="O28" i="2"/>
  <c r="N28" i="2"/>
  <c r="M28" i="2"/>
  <c r="L28" i="2"/>
  <c r="O95" i="2" l="1"/>
  <c r="P95" i="2"/>
  <c r="Q95" i="2"/>
  <c r="N95" i="2"/>
  <c r="O74" i="2"/>
  <c r="M95" i="2"/>
  <c r="M74" i="2"/>
  <c r="N74" i="2"/>
  <c r="P74" i="2"/>
  <c r="Q74" i="2"/>
  <c r="Q56" i="3" l="1"/>
  <c r="P56" i="3"/>
  <c r="O56" i="3"/>
  <c r="N56" i="3"/>
  <c r="M56" i="3"/>
  <c r="L56" i="3"/>
  <c r="S17" i="2" l="1"/>
  <c r="Q64" i="2"/>
  <c r="P64" i="2"/>
  <c r="O64" i="2"/>
  <c r="N64" i="2"/>
  <c r="M64" i="2"/>
  <c r="L64" i="2"/>
  <c r="T17" i="3" l="1"/>
  <c r="AA24" i="3"/>
  <c r="Z62" i="3" l="1"/>
  <c r="T62" i="3" s="1"/>
  <c r="Z29" i="3"/>
  <c r="T29" i="3" s="1"/>
  <c r="Z61" i="3"/>
  <c r="T61" i="3" s="1"/>
  <c r="Z28" i="3"/>
  <c r="T28" i="3" s="1"/>
  <c r="Z60" i="3"/>
  <c r="T60" i="3" s="1"/>
  <c r="Z57" i="3"/>
  <c r="T57" i="3" s="1"/>
  <c r="Z56" i="3"/>
  <c r="T56" i="3" s="1"/>
  <c r="Z50" i="3"/>
  <c r="T50" i="3" s="1"/>
  <c r="Z45" i="3"/>
  <c r="T45" i="3" s="1"/>
  <c r="Z88" i="3"/>
  <c r="T88" i="3" s="1"/>
  <c r="Z48" i="3"/>
  <c r="T48" i="3" s="1"/>
  <c r="Z87" i="3"/>
  <c r="T87" i="3" s="1"/>
  <c r="Z80" i="3"/>
  <c r="T80" i="3" s="1"/>
  <c r="Z44" i="3"/>
  <c r="T44" i="3" s="1"/>
  <c r="Z41" i="3"/>
  <c r="T41" i="3" s="1"/>
  <c r="Z39" i="3"/>
  <c r="T39" i="3" s="1"/>
  <c r="Z34" i="3"/>
  <c r="T34" i="3" s="1"/>
  <c r="Z64" i="3"/>
  <c r="T64" i="3" s="1"/>
  <c r="Z94" i="3"/>
  <c r="T94" i="3" s="1"/>
  <c r="Z86" i="3"/>
  <c r="T86" i="3" s="1"/>
  <c r="Z79" i="3"/>
  <c r="T79" i="3" s="1"/>
  <c r="Z77" i="3"/>
  <c r="T77" i="3" s="1"/>
  <c r="Z70" i="3"/>
  <c r="T70" i="3" s="1"/>
  <c r="Z69" i="3"/>
  <c r="T69" i="3" s="1"/>
  <c r="Z31" i="3"/>
  <c r="T31" i="3" s="1"/>
  <c r="Z58" i="3"/>
  <c r="T58" i="3" s="1"/>
  <c r="Z95" i="3"/>
  <c r="T95" i="3" s="1"/>
  <c r="Z47" i="3"/>
  <c r="T47" i="3" s="1"/>
  <c r="Z32" i="3"/>
  <c r="T32" i="3" s="1"/>
  <c r="R94" i="3"/>
  <c r="R86" i="3"/>
  <c r="Y106" i="2"/>
  <c r="R106" i="2" s="1"/>
  <c r="Y76" i="2"/>
  <c r="R76" i="2" s="1"/>
  <c r="Y101" i="2"/>
  <c r="R101" i="2" s="1"/>
  <c r="Y99" i="2"/>
  <c r="R99" i="2" s="1"/>
  <c r="Y98" i="2"/>
  <c r="Y79" i="2"/>
  <c r="Y104" i="2"/>
  <c r="R104" i="2" s="1"/>
  <c r="Y69" i="2"/>
  <c r="S69" i="2" s="1"/>
  <c r="Y102" i="2"/>
  <c r="R102" i="2" s="1"/>
  <c r="Y68" i="2"/>
  <c r="S68" i="2" s="1"/>
  <c r="Y67" i="2"/>
  <c r="S67" i="2" s="1"/>
  <c r="Y64" i="2"/>
  <c r="S64" i="2" s="1"/>
  <c r="Y63" i="2"/>
  <c r="S63" i="2" s="1"/>
  <c r="Y92" i="2"/>
  <c r="Y62" i="2"/>
  <c r="S62" i="2" s="1"/>
  <c r="Y60" i="2"/>
  <c r="S60" i="2" s="1"/>
  <c r="Y56" i="2"/>
  <c r="S56" i="2" s="1"/>
  <c r="Y54" i="2"/>
  <c r="S54" i="2" s="1"/>
  <c r="Y90" i="2"/>
  <c r="R90" i="2" s="1"/>
  <c r="Y55" i="2"/>
  <c r="S55" i="2" s="1"/>
  <c r="Y80" i="2"/>
  <c r="Y89" i="2"/>
  <c r="Y59" i="2"/>
  <c r="S59" i="2" s="1"/>
  <c r="Y88" i="2"/>
  <c r="R88" i="2" s="1"/>
  <c r="Y58" i="2"/>
  <c r="S58" i="2" s="1"/>
  <c r="Y87" i="2"/>
  <c r="R87" i="2" s="1"/>
  <c r="Y85" i="2"/>
  <c r="Y82" i="2"/>
  <c r="Y77" i="2"/>
  <c r="Y48" i="2"/>
  <c r="R48" i="2" s="1"/>
  <c r="Y30" i="2"/>
  <c r="Y29" i="2"/>
  <c r="R29" i="2" s="1"/>
  <c r="Y45" i="2"/>
  <c r="Y44" i="2"/>
  <c r="Y42" i="2"/>
  <c r="Y41" i="2"/>
  <c r="Y39" i="2"/>
  <c r="Y38" i="2"/>
  <c r="R38" i="2" s="1"/>
  <c r="Y35" i="2"/>
  <c r="R35" i="2" s="1"/>
  <c r="Y33" i="2"/>
  <c r="Y32" i="2"/>
  <c r="Y28" i="2"/>
  <c r="R28" i="2" s="1"/>
  <c r="R95" i="3" l="1"/>
  <c r="R80" i="3"/>
  <c r="R79" i="3"/>
  <c r="R69" i="2"/>
  <c r="K95" i="3"/>
  <c r="J95" i="3"/>
  <c r="G95" i="3"/>
  <c r="I95" i="3"/>
  <c r="H95" i="3"/>
  <c r="K34" i="3"/>
  <c r="H34" i="3"/>
  <c r="J34" i="3"/>
  <c r="I34" i="3"/>
  <c r="R88" i="3"/>
  <c r="G88" i="3"/>
  <c r="H88" i="3"/>
  <c r="I88" i="3"/>
  <c r="J88" i="3"/>
  <c r="K88" i="3"/>
  <c r="R87" i="3"/>
  <c r="G87" i="3"/>
  <c r="H87" i="3"/>
  <c r="I87" i="3"/>
  <c r="J87" i="3"/>
  <c r="K87" i="3"/>
  <c r="R77" i="3"/>
  <c r="R56" i="3"/>
  <c r="J86" i="3"/>
  <c r="K86" i="3"/>
  <c r="H86" i="3"/>
  <c r="I86" i="3"/>
  <c r="G86" i="3"/>
  <c r="H94" i="3"/>
  <c r="I94" i="3"/>
  <c r="J94" i="3"/>
  <c r="K94" i="3"/>
  <c r="G94" i="3"/>
  <c r="R31" i="3"/>
  <c r="J31" i="3"/>
  <c r="G31" i="3"/>
  <c r="H31" i="3"/>
  <c r="I45" i="3"/>
  <c r="K45" i="3"/>
  <c r="J45" i="3"/>
  <c r="H45" i="3"/>
  <c r="G45" i="3"/>
  <c r="R45" i="3"/>
  <c r="G44" i="3"/>
  <c r="J44" i="3"/>
  <c r="I44" i="3"/>
  <c r="R44" i="3"/>
  <c r="H44" i="3"/>
  <c r="K44" i="3"/>
  <c r="K31" i="3"/>
  <c r="I31" i="3"/>
  <c r="J77" i="3"/>
  <c r="K77" i="3"/>
  <c r="I77" i="3"/>
  <c r="H77" i="3"/>
  <c r="G77" i="3"/>
  <c r="J80" i="3"/>
  <c r="K80" i="3"/>
  <c r="I80" i="3"/>
  <c r="G80" i="3"/>
  <c r="H80" i="3"/>
  <c r="H79" i="3"/>
  <c r="K79" i="3"/>
  <c r="J79" i="3"/>
  <c r="I79" i="3"/>
  <c r="G79" i="3"/>
  <c r="K29" i="3"/>
  <c r="H29" i="3"/>
  <c r="I29" i="3"/>
  <c r="J29" i="3"/>
  <c r="G29" i="3"/>
  <c r="H61" i="3"/>
  <c r="I61" i="3"/>
  <c r="K61" i="3"/>
  <c r="J61" i="3"/>
  <c r="G61" i="3"/>
  <c r="J62" i="3"/>
  <c r="G62" i="3"/>
  <c r="H62" i="3"/>
  <c r="K62" i="3"/>
  <c r="I62" i="3"/>
  <c r="I41" i="3"/>
  <c r="H41" i="3"/>
  <c r="K41" i="3"/>
  <c r="J41" i="3"/>
  <c r="G41" i="3"/>
  <c r="K50" i="3"/>
  <c r="G50" i="3"/>
  <c r="J50" i="3"/>
  <c r="I50" i="3"/>
  <c r="H50" i="3"/>
  <c r="K32" i="3"/>
  <c r="H32" i="3"/>
  <c r="I32" i="3"/>
  <c r="J32" i="3"/>
  <c r="G32" i="3"/>
  <c r="K64" i="3"/>
  <c r="H64" i="3"/>
  <c r="G64" i="3"/>
  <c r="J64" i="3"/>
  <c r="I64" i="3"/>
  <c r="G58" i="3"/>
  <c r="H58" i="3"/>
  <c r="K58" i="3"/>
  <c r="I58" i="3"/>
  <c r="J58" i="3"/>
  <c r="K28" i="3"/>
  <c r="I28" i="3"/>
  <c r="G28" i="3"/>
  <c r="J28" i="3"/>
  <c r="H28" i="3"/>
  <c r="K47" i="3"/>
  <c r="J47" i="3"/>
  <c r="H47" i="3"/>
  <c r="I47" i="3"/>
  <c r="G47" i="3"/>
  <c r="G34" i="3"/>
  <c r="K48" i="3"/>
  <c r="G48" i="3"/>
  <c r="H48" i="3"/>
  <c r="I48" i="3"/>
  <c r="J48" i="3"/>
  <c r="J69" i="3"/>
  <c r="G69" i="3"/>
  <c r="I69" i="3"/>
  <c r="K69" i="3"/>
  <c r="H69" i="3"/>
  <c r="K56" i="3"/>
  <c r="J56" i="3"/>
  <c r="H56" i="3"/>
  <c r="G56" i="3"/>
  <c r="I56" i="3"/>
  <c r="K39" i="3"/>
  <c r="I39" i="3"/>
  <c r="H39" i="3"/>
  <c r="J39" i="3"/>
  <c r="G39" i="3"/>
  <c r="J60" i="3"/>
  <c r="H60" i="3"/>
  <c r="I60" i="3"/>
  <c r="K60" i="3"/>
  <c r="G60" i="3"/>
  <c r="K57" i="3"/>
  <c r="H57" i="3"/>
  <c r="G57" i="3"/>
  <c r="I57" i="3"/>
  <c r="J57" i="3"/>
  <c r="K70" i="3"/>
  <c r="H70" i="3"/>
  <c r="I70" i="3"/>
  <c r="G70" i="3"/>
  <c r="J70" i="3"/>
  <c r="R67" i="2"/>
  <c r="R68" i="2"/>
  <c r="R92" i="2"/>
  <c r="I92" i="2"/>
  <c r="H92" i="2"/>
  <c r="G92" i="2"/>
  <c r="J92" i="2"/>
  <c r="S92" i="2"/>
  <c r="K92" i="2"/>
  <c r="R77" i="2"/>
  <c r="S77" i="2"/>
  <c r="K77" i="2"/>
  <c r="J77" i="2"/>
  <c r="G77" i="2"/>
  <c r="I77" i="2"/>
  <c r="H77" i="2"/>
  <c r="R82" i="2"/>
  <c r="G82" i="2"/>
  <c r="S82" i="2"/>
  <c r="K82" i="2"/>
  <c r="J82" i="2"/>
  <c r="H82" i="2"/>
  <c r="I82" i="2"/>
  <c r="R85" i="2"/>
  <c r="S85" i="2"/>
  <c r="J85" i="2"/>
  <c r="I85" i="2"/>
  <c r="H85" i="2"/>
  <c r="S102" i="2"/>
  <c r="K102" i="2"/>
  <c r="J102" i="2"/>
  <c r="I102" i="2"/>
  <c r="H102" i="2"/>
  <c r="G102" i="2"/>
  <c r="K87" i="2"/>
  <c r="J87" i="2"/>
  <c r="I87" i="2"/>
  <c r="H87" i="2"/>
  <c r="G87" i="2"/>
  <c r="S87" i="2"/>
  <c r="H88" i="2"/>
  <c r="G88" i="2"/>
  <c r="I88" i="2"/>
  <c r="K88" i="2"/>
  <c r="J88" i="2"/>
  <c r="S88" i="2"/>
  <c r="K104" i="2"/>
  <c r="J104" i="2"/>
  <c r="S104" i="2"/>
  <c r="I104" i="2"/>
  <c r="H104" i="2"/>
  <c r="G104" i="2"/>
  <c r="R89" i="2"/>
  <c r="K89" i="2"/>
  <c r="J89" i="2"/>
  <c r="I89" i="2"/>
  <c r="H89" i="2"/>
  <c r="G89" i="2"/>
  <c r="S89" i="2"/>
  <c r="R79" i="2"/>
  <c r="S79" i="2"/>
  <c r="K79" i="2"/>
  <c r="J79" i="2"/>
  <c r="I79" i="2"/>
  <c r="H79" i="2"/>
  <c r="G79" i="2"/>
  <c r="R80" i="2"/>
  <c r="K80" i="2"/>
  <c r="J80" i="2"/>
  <c r="S80" i="2"/>
  <c r="I80" i="2"/>
  <c r="H80" i="2"/>
  <c r="G80" i="2"/>
  <c r="R98" i="2"/>
  <c r="K98" i="2"/>
  <c r="J98" i="2"/>
  <c r="S98" i="2"/>
  <c r="I98" i="2"/>
  <c r="H98" i="2"/>
  <c r="G98" i="2"/>
  <c r="K99" i="2"/>
  <c r="J99" i="2"/>
  <c r="I99" i="2"/>
  <c r="H99" i="2"/>
  <c r="G99" i="2"/>
  <c r="S99" i="2"/>
  <c r="K90" i="2"/>
  <c r="J90" i="2"/>
  <c r="I90" i="2"/>
  <c r="H90" i="2"/>
  <c r="G90" i="2"/>
  <c r="S90" i="2"/>
  <c r="J101" i="2"/>
  <c r="I101" i="2"/>
  <c r="H101" i="2"/>
  <c r="G101" i="2"/>
  <c r="K101" i="2"/>
  <c r="S101" i="2"/>
  <c r="K76" i="2"/>
  <c r="J76" i="2"/>
  <c r="I76" i="2"/>
  <c r="H76" i="2"/>
  <c r="G76" i="2"/>
  <c r="S76" i="2"/>
  <c r="K106" i="2"/>
  <c r="J106" i="2"/>
  <c r="I106" i="2"/>
  <c r="H106" i="2"/>
  <c r="G106" i="2"/>
  <c r="S106" i="2"/>
  <c r="R54" i="2"/>
  <c r="R64" i="2"/>
  <c r="J60" i="2"/>
  <c r="H60" i="2"/>
  <c r="I60" i="2"/>
  <c r="K60" i="2"/>
  <c r="G60" i="2"/>
  <c r="G62" i="2"/>
  <c r="H62" i="2"/>
  <c r="K62" i="2"/>
  <c r="I62" i="2"/>
  <c r="J62" i="2"/>
  <c r="H63" i="2"/>
  <c r="I63" i="2"/>
  <c r="J63" i="2"/>
  <c r="K63" i="2"/>
  <c r="G63" i="2"/>
  <c r="G64" i="2"/>
  <c r="H64" i="2"/>
  <c r="K64" i="2"/>
  <c r="I64" i="2"/>
  <c r="J64" i="2"/>
  <c r="K67" i="2"/>
  <c r="G67" i="2"/>
  <c r="H67" i="2"/>
  <c r="I67" i="2"/>
  <c r="J67" i="2"/>
  <c r="I68" i="2"/>
  <c r="K68" i="2"/>
  <c r="J68" i="2"/>
  <c r="G68" i="2"/>
  <c r="H68" i="2"/>
  <c r="G58" i="2"/>
  <c r="H58" i="2"/>
  <c r="K58" i="2"/>
  <c r="I58" i="2"/>
  <c r="J58" i="2"/>
  <c r="H69" i="2"/>
  <c r="G69" i="2"/>
  <c r="J69" i="2"/>
  <c r="K69" i="2"/>
  <c r="I69" i="2"/>
  <c r="H59" i="2"/>
  <c r="G59" i="2"/>
  <c r="J59" i="2"/>
  <c r="I59" i="2"/>
  <c r="K59" i="2"/>
  <c r="I55" i="2"/>
  <c r="J55" i="2"/>
  <c r="H55" i="2"/>
  <c r="K55" i="2"/>
  <c r="G55" i="2"/>
  <c r="J54" i="2"/>
  <c r="I54" i="2"/>
  <c r="G54" i="2"/>
  <c r="K54" i="2"/>
  <c r="H54" i="2"/>
  <c r="H56" i="2"/>
  <c r="I56" i="2"/>
  <c r="J56" i="2"/>
  <c r="G56" i="2"/>
  <c r="K56" i="2"/>
  <c r="J28" i="2"/>
  <c r="S28" i="2"/>
  <c r="I28" i="2"/>
  <c r="K28" i="2"/>
  <c r="H28" i="2"/>
  <c r="G28" i="2"/>
  <c r="K32" i="2"/>
  <c r="J32" i="2"/>
  <c r="S32" i="2"/>
  <c r="I32" i="2"/>
  <c r="H32" i="2"/>
  <c r="G32" i="2"/>
  <c r="K33" i="2"/>
  <c r="I33" i="2"/>
  <c r="G33" i="2"/>
  <c r="J33" i="2"/>
  <c r="S33" i="2"/>
  <c r="H33" i="2"/>
  <c r="K35" i="2"/>
  <c r="J35" i="2"/>
  <c r="I35" i="2"/>
  <c r="H35" i="2"/>
  <c r="G35" i="2"/>
  <c r="S35" i="2"/>
  <c r="K38" i="2"/>
  <c r="J38" i="2"/>
  <c r="I38" i="2"/>
  <c r="H38" i="2"/>
  <c r="G38" i="2"/>
  <c r="S38" i="2"/>
  <c r="G39" i="2"/>
  <c r="I39" i="2"/>
  <c r="S39" i="2"/>
  <c r="K39" i="2"/>
  <c r="J39" i="2"/>
  <c r="H39" i="2"/>
  <c r="K41" i="2"/>
  <c r="J41" i="2"/>
  <c r="S41" i="2"/>
  <c r="I41" i="2"/>
  <c r="H41" i="2"/>
  <c r="G41" i="2"/>
  <c r="K42" i="2"/>
  <c r="J42" i="2"/>
  <c r="I42" i="2"/>
  <c r="H42" i="2"/>
  <c r="G42" i="2"/>
  <c r="S42" i="2"/>
  <c r="H44" i="2"/>
  <c r="K44" i="2"/>
  <c r="J44" i="2"/>
  <c r="I44" i="2"/>
  <c r="G44" i="2"/>
  <c r="S44" i="2"/>
  <c r="G45" i="2"/>
  <c r="S45" i="2"/>
  <c r="K45" i="2"/>
  <c r="J45" i="2"/>
  <c r="I45" i="2"/>
  <c r="H45" i="2"/>
  <c r="I29" i="2"/>
  <c r="H29" i="2"/>
  <c r="G29" i="2"/>
  <c r="K29" i="2"/>
  <c r="J29" i="2"/>
  <c r="S29" i="2"/>
  <c r="S30" i="2"/>
  <c r="K30" i="2"/>
  <c r="J30" i="2"/>
  <c r="I30" i="2"/>
  <c r="H30" i="2"/>
  <c r="G30" i="2"/>
  <c r="K48" i="2"/>
  <c r="J48" i="2"/>
  <c r="S48" i="2"/>
  <c r="I48" i="2"/>
  <c r="H48" i="2"/>
  <c r="G48" i="2"/>
  <c r="AO94" i="3" l="1"/>
  <c r="AO60" i="3"/>
  <c r="AO95" i="3"/>
  <c r="AO62" i="3"/>
  <c r="AO77" i="3"/>
  <c r="AO29" i="3"/>
  <c r="AO87" i="3"/>
  <c r="AO45" i="3"/>
  <c r="G91" i="3"/>
  <c r="G83" i="3"/>
  <c r="AO79" i="3" l="1"/>
  <c r="AO31" i="3"/>
  <c r="AO80" i="3"/>
  <c r="AO32" i="3"/>
  <c r="AO86" i="3"/>
  <c r="AO56" i="3"/>
  <c r="G26" i="3"/>
  <c r="G67" i="3"/>
  <c r="G37" i="3"/>
  <c r="G53" i="3"/>
  <c r="G75" i="3"/>
  <c r="N34" i="3"/>
  <c r="O34" i="3"/>
  <c r="P34" i="3"/>
  <c r="N32" i="3"/>
  <c r="O32" i="3"/>
  <c r="P32" i="3"/>
  <c r="N70" i="3" l="1"/>
  <c r="O70" i="3"/>
  <c r="P70" i="3"/>
  <c r="N69" i="3"/>
  <c r="O69" i="3"/>
  <c r="P69" i="3"/>
  <c r="N64" i="3"/>
  <c r="O64" i="3"/>
  <c r="P64" i="3"/>
  <c r="N62" i="3"/>
  <c r="O62" i="3"/>
  <c r="P62" i="3"/>
  <c r="N61" i="3"/>
  <c r="O61" i="3"/>
  <c r="P61" i="3"/>
  <c r="N60" i="3"/>
  <c r="O60" i="3"/>
  <c r="P60" i="3"/>
  <c r="N58" i="3"/>
  <c r="O58" i="3"/>
  <c r="P58" i="3"/>
  <c r="N57" i="3"/>
  <c r="O57" i="3"/>
  <c r="P57" i="3"/>
  <c r="N50" i="3"/>
  <c r="O50" i="3"/>
  <c r="P50" i="3"/>
  <c r="N48" i="3"/>
  <c r="O48" i="3"/>
  <c r="P48" i="3"/>
  <c r="N47" i="3"/>
  <c r="O47" i="3"/>
  <c r="P47" i="3"/>
  <c r="N41" i="3"/>
  <c r="O41" i="3"/>
  <c r="P41" i="3"/>
  <c r="N39" i="3"/>
  <c r="O39" i="3"/>
  <c r="P39" i="3"/>
  <c r="O67" i="3" l="1"/>
  <c r="P67" i="3"/>
  <c r="P37" i="3"/>
  <c r="O37" i="3"/>
  <c r="O53" i="3"/>
  <c r="P53" i="3"/>
  <c r="N53" i="3"/>
  <c r="N37" i="3"/>
  <c r="N67" i="3"/>
  <c r="N28" i="3"/>
  <c r="O28" i="3"/>
  <c r="P28" i="3"/>
  <c r="N29" i="3"/>
  <c r="O29" i="3"/>
  <c r="P29" i="3"/>
  <c r="R28" i="3"/>
  <c r="Q28" i="3"/>
  <c r="M28" i="3"/>
  <c r="L28" i="3"/>
  <c r="F7" i="3"/>
  <c r="F7" i="2"/>
  <c r="P12" i="3" l="1"/>
  <c r="P26" i="3"/>
  <c r="O26" i="3"/>
  <c r="N26" i="3"/>
  <c r="R12" i="3"/>
  <c r="N62" i="2"/>
  <c r="O62" i="2"/>
  <c r="P62" i="2"/>
  <c r="N63" i="2"/>
  <c r="O63" i="2"/>
  <c r="P63" i="2"/>
  <c r="N58" i="2"/>
  <c r="O58" i="2"/>
  <c r="P58" i="2"/>
  <c r="N59" i="2"/>
  <c r="O59" i="2"/>
  <c r="P59" i="2"/>
  <c r="N60" i="2"/>
  <c r="O60" i="2"/>
  <c r="P60" i="2"/>
  <c r="N54" i="2"/>
  <c r="O54" i="2"/>
  <c r="P54" i="2"/>
  <c r="N55" i="2"/>
  <c r="O55" i="2"/>
  <c r="P55" i="2"/>
  <c r="N56" i="2"/>
  <c r="O56" i="2"/>
  <c r="P56" i="2"/>
  <c r="N44" i="2"/>
  <c r="O44" i="2"/>
  <c r="P44" i="2"/>
  <c r="N45" i="2"/>
  <c r="O45" i="2"/>
  <c r="P45" i="2"/>
  <c r="N41" i="2"/>
  <c r="O41" i="2"/>
  <c r="P41" i="2"/>
  <c r="N42" i="2"/>
  <c r="O42" i="2"/>
  <c r="P42" i="2"/>
  <c r="N39" i="2"/>
  <c r="O39" i="2"/>
  <c r="P39" i="2"/>
  <c r="N32" i="2"/>
  <c r="O32" i="2"/>
  <c r="P32" i="2"/>
  <c r="N33" i="2"/>
  <c r="O33" i="2"/>
  <c r="P33" i="2"/>
  <c r="N30" i="2"/>
  <c r="O30" i="2"/>
  <c r="P30" i="2"/>
  <c r="P26" i="2" l="1"/>
  <c r="N51" i="2"/>
  <c r="O26" i="2"/>
  <c r="P51" i="2"/>
  <c r="N26" i="2"/>
  <c r="O51" i="2"/>
  <c r="N12" i="3"/>
  <c r="W12" i="3"/>
  <c r="M44" i="2"/>
  <c r="L44" i="2"/>
  <c r="Q32" i="2"/>
  <c r="M32" i="2"/>
  <c r="L32" i="2"/>
  <c r="P12" i="2" l="1"/>
  <c r="R32" i="2"/>
  <c r="G51" i="2"/>
  <c r="R44" i="2" l="1"/>
  <c r="R34" i="3" l="1"/>
  <c r="R69" i="3"/>
  <c r="R58" i="3"/>
  <c r="R50" i="3"/>
  <c r="R48" i="3"/>
  <c r="R47" i="3"/>
  <c r="R32" i="3"/>
  <c r="R70" i="3"/>
  <c r="R64" i="3"/>
  <c r="R62" i="3"/>
  <c r="R61" i="3"/>
  <c r="R60" i="3"/>
  <c r="R57" i="3"/>
  <c r="R41" i="3"/>
  <c r="R39" i="3"/>
  <c r="R29" i="3"/>
  <c r="R62" i="2"/>
  <c r="R60" i="2"/>
  <c r="R55" i="2"/>
  <c r="R63" i="2"/>
  <c r="R59" i="2"/>
  <c r="R58" i="2"/>
  <c r="R56" i="2"/>
  <c r="R45" i="2"/>
  <c r="R42" i="2"/>
  <c r="R41" i="2"/>
  <c r="R39" i="2"/>
  <c r="R33" i="2"/>
  <c r="R30" i="2"/>
  <c r="Q64" i="3" l="1"/>
  <c r="M64" i="3"/>
  <c r="L64" i="3"/>
  <c r="L69" i="3" l="1"/>
  <c r="L70" i="3"/>
  <c r="L63" i="2"/>
  <c r="L62" i="2"/>
  <c r="L60" i="2"/>
  <c r="L59" i="2"/>
  <c r="L58" i="2"/>
  <c r="L56" i="2"/>
  <c r="L55" i="2"/>
  <c r="M62" i="2"/>
  <c r="Q62" i="2"/>
  <c r="Q63" i="2"/>
  <c r="M63" i="2"/>
  <c r="Q70" i="3"/>
  <c r="M70" i="3"/>
  <c r="Q69" i="3"/>
  <c r="M69" i="3"/>
  <c r="M67" i="3" l="1"/>
  <c r="Q67" i="3"/>
  <c r="Q60" i="2"/>
  <c r="Q59" i="2"/>
  <c r="Q58" i="2"/>
  <c r="Q56" i="2"/>
  <c r="Q55" i="2"/>
  <c r="Q54" i="2"/>
  <c r="M60" i="2"/>
  <c r="M59" i="2"/>
  <c r="M58" i="2"/>
  <c r="M56" i="2"/>
  <c r="M55" i="2"/>
  <c r="M54" i="2"/>
  <c r="L62" i="3"/>
  <c r="L61" i="3"/>
  <c r="L60" i="3"/>
  <c r="L58" i="3"/>
  <c r="L57" i="3"/>
  <c r="L50" i="3"/>
  <c r="L48" i="3"/>
  <c r="L47" i="3"/>
  <c r="L41" i="3"/>
  <c r="L39" i="3"/>
  <c r="L34" i="3"/>
  <c r="L45" i="2"/>
  <c r="L42" i="2"/>
  <c r="L32" i="3"/>
  <c r="L29" i="3"/>
  <c r="L41" i="2"/>
  <c r="L39" i="2"/>
  <c r="L33" i="2"/>
  <c r="L30" i="2"/>
  <c r="M45" i="2"/>
  <c r="M42" i="2"/>
  <c r="M41" i="2"/>
  <c r="M39" i="2"/>
  <c r="M33" i="2"/>
  <c r="M30" i="2"/>
  <c r="M26" i="2" l="1"/>
  <c r="M12" i="2" s="1"/>
  <c r="S12" i="3"/>
  <c r="S13" i="3"/>
  <c r="M51" i="2"/>
  <c r="Q51" i="2"/>
  <c r="V12" i="2"/>
  <c r="O13" i="2" l="1"/>
  <c r="N12" i="2"/>
  <c r="S11" i="3"/>
  <c r="Q30" i="2"/>
  <c r="Q39" i="2"/>
  <c r="Q41" i="2"/>
  <c r="Q42" i="2"/>
  <c r="Q45" i="2"/>
  <c r="V11" i="2" l="1"/>
  <c r="O11" i="2"/>
  <c r="M62" i="3"/>
  <c r="M61" i="3"/>
  <c r="M60" i="3"/>
  <c r="M58" i="3"/>
  <c r="M57" i="3"/>
  <c r="M50" i="3"/>
  <c r="M48" i="3"/>
  <c r="M47" i="3"/>
  <c r="M41" i="3"/>
  <c r="M39" i="3"/>
  <c r="M34" i="3"/>
  <c r="M32" i="3"/>
  <c r="M29" i="3"/>
  <c r="M53" i="3" l="1"/>
  <c r="M26" i="3"/>
  <c r="M37" i="3"/>
  <c r="O12" i="2"/>
  <c r="Q12" i="2" s="1"/>
  <c r="V17" i="2" s="1"/>
  <c r="Q62" i="3"/>
  <c r="Q61" i="3"/>
  <c r="Q60" i="3"/>
  <c r="Q58" i="3"/>
  <c r="Q57" i="3"/>
  <c r="Q50" i="3"/>
  <c r="Q48" i="3"/>
  <c r="Q47" i="3"/>
  <c r="Q41" i="3"/>
  <c r="Q39" i="3"/>
  <c r="Q34" i="3"/>
  <c r="Q32" i="3"/>
  <c r="Q29" i="3"/>
  <c r="Q44" i="2"/>
  <c r="Q33" i="2"/>
  <c r="F2" i="3"/>
  <c r="F2" i="2"/>
  <c r="O12" i="3" l="1"/>
  <c r="M12" i="3"/>
  <c r="Q12" i="3"/>
  <c r="Q26" i="2"/>
  <c r="M13" i="2" s="1"/>
  <c r="Q26" i="3"/>
  <c r="M11" i="3" s="1"/>
  <c r="Q37" i="3"/>
  <c r="O11" i="3" s="1"/>
  <c r="Q53" i="3"/>
  <c r="Q11" i="3" s="1"/>
  <c r="W11" i="3"/>
  <c r="O13" i="3" l="1"/>
  <c r="Q13" i="3"/>
  <c r="M13" i="3"/>
  <c r="M11" i="2"/>
  <c r="Q11" i="2" s="1"/>
  <c r="T12" i="3"/>
  <c r="W17" i="3" s="1"/>
  <c r="T11" i="3" l="1"/>
  <c r="G26" i="2" l="1"/>
  <c r="Q13" i="2" s="1"/>
  <c r="Q14" i="2" s="1"/>
  <c r="T13" i="3"/>
  <c r="T14" i="3" s="1"/>
</calcChain>
</file>

<file path=xl/sharedStrings.xml><?xml version="1.0" encoding="utf-8"?>
<sst xmlns="http://schemas.openxmlformats.org/spreadsheetml/2006/main" count="1000" uniqueCount="311">
  <si>
    <t>PROCEDURE EN VERDERE ADMINISTRATIEVE AFHANDELING</t>
  </si>
  <si>
    <r>
      <t xml:space="preserve">Het gefinaliseerd trajectdossier inclusief relevante bijlages wordt door de trajectbegeleider via e-mail doorgestuurd naar de student(e).
De student(e) neemt dit dossier grondig door en stuurt het dossier (inclusief alle bijlages) terug naar de trajectbegeleider met de schriftelijke bevestiging van zijn/haar akkoord. 
Indien er geen schriftelijke bevestiging van akkoord gestuurd wordt binnen </t>
    </r>
    <r>
      <rPr>
        <sz val="11"/>
        <color rgb="FFFF0000"/>
        <rFont val="Calibri"/>
        <family val="2"/>
        <scheme val="minor"/>
      </rPr>
      <t>uiterlijk 7 dagen</t>
    </r>
    <r>
      <rPr>
        <sz val="11"/>
        <color rgb="FF000000"/>
        <rFont val="Calibri"/>
        <family val="2"/>
      </rPr>
      <t>, gaat de hogeschool uit van een stilzwijgend akkoord vanwege de student(e).
Indien er aanvullingen of correcties moeten aangebracht worden, neemt de student(e) asap contact op met de trajectbegeleider om deze aanvullingen/correcties door te geven. 
Indien deze aanvullingen/correcties worden aanvaard door de trajectbegeleider, zal deze een gecorrigeerde versie opmaken en terug doorsturen. Ook deze wordt terug door de student(e) grondig doorgenomen en voor akkoord teruggestuurd of stilzwijgend aanvaard.
De student(e) vult zijn/haar ISP in volgens de informatie vermeld in het trajectdossier. Bij afwijking tussen ISP en trajectdossier zal het ISP niet goedgekeurd worden door studentenadministratie. 
Kijk ook zeker de aanwijzingen nog eens na op de bijlages, o.a. over het registreren van je vrijstellingen op de website.</t>
    </r>
  </si>
  <si>
    <r>
      <t xml:space="preserve">1. Je vult het </t>
    </r>
    <r>
      <rPr>
        <b/>
        <sz val="11"/>
        <color rgb="FFED7D31"/>
        <rFont val="Calibri Light"/>
        <family val="2"/>
        <scheme val="major"/>
      </rPr>
      <t>blanco trajectdossier</t>
    </r>
    <r>
      <rPr>
        <sz val="11"/>
        <color rgb="FF000000"/>
        <rFont val="Calibri Light"/>
        <family val="2"/>
        <scheme val="major"/>
      </rPr>
      <t xml:space="preserve"> in met je </t>
    </r>
    <r>
      <rPr>
        <u/>
        <sz val="11"/>
        <color rgb="FF000000"/>
        <rFont val="Calibri Light"/>
        <family val="2"/>
        <scheme val="major"/>
      </rPr>
      <t>basis gegevens</t>
    </r>
    <r>
      <rPr>
        <sz val="11"/>
        <color rgb="FF000000"/>
        <rFont val="Calibri Light"/>
        <family val="2"/>
        <scheme val="major"/>
      </rPr>
      <t xml:space="preserve">, </t>
    </r>
    <r>
      <rPr>
        <u/>
        <sz val="11"/>
        <color rgb="FF000000"/>
        <rFont val="Calibri Light"/>
        <family val="2"/>
        <scheme val="major"/>
      </rPr>
      <t>leerkrediet</t>
    </r>
    <r>
      <rPr>
        <sz val="11"/>
        <color rgb="FF000000"/>
        <rFont val="Calibri Light"/>
        <family val="2"/>
        <scheme val="major"/>
      </rPr>
      <t xml:space="preserve"> en </t>
    </r>
    <r>
      <rPr>
        <u/>
        <sz val="11"/>
        <color rgb="FF000000"/>
        <rFont val="Calibri Light"/>
        <family val="2"/>
        <scheme val="major"/>
      </rPr>
      <t>per vak</t>
    </r>
    <r>
      <rPr>
        <sz val="11"/>
        <color rgb="FF000000"/>
        <rFont val="Calibri Light"/>
        <family val="2"/>
        <scheme val="major"/>
      </rPr>
      <t xml:space="preserve"> in de kolom met als naam “HIER INVULLEN” je status ervan:</t>
    </r>
  </si>
  <si>
    <t>c</t>
  </si>
  <si>
    <r>
      <t xml:space="preserve">= credit verworven voor deze OPO (= </t>
    </r>
    <r>
      <rPr>
        <b/>
        <sz val="11"/>
        <color rgb="FF000000"/>
        <rFont val="Calibri Light"/>
        <family val="2"/>
        <scheme val="major"/>
      </rPr>
      <t>geslaagd</t>
    </r>
    <r>
      <rPr>
        <sz val="11"/>
        <color rgb="FF000000"/>
        <rFont val="Calibri Light"/>
        <family val="2"/>
        <scheme val="major"/>
      </rPr>
      <t xml:space="preserve"> voor het vak)</t>
    </r>
  </si>
  <si>
    <t>t</t>
  </si>
  <si>
    <r>
      <t xml:space="preserve">= tolerantie opgenomen voor deze OPO (= </t>
    </r>
    <r>
      <rPr>
        <b/>
        <sz val="11"/>
        <color rgb="FF000000"/>
        <rFont val="Calibri Light"/>
        <family val="2"/>
        <scheme val="major"/>
      </rPr>
      <t>getolereerd</t>
    </r>
    <r>
      <rPr>
        <sz val="11"/>
        <color rgb="FF000000"/>
        <rFont val="Calibri Light"/>
        <family val="2"/>
        <scheme val="major"/>
      </rPr>
      <t>)</t>
    </r>
  </si>
  <si>
    <t>evk</t>
  </si>
  <si>
    <r>
      <t xml:space="preserve">= door ons goedgekeurde vrijstelling op basis van </t>
    </r>
    <r>
      <rPr>
        <b/>
        <sz val="11"/>
        <color rgb="FF000000"/>
        <rFont val="Calibri Light"/>
        <family val="2"/>
        <scheme val="major"/>
      </rPr>
      <t>elders verworven kwalificatie</t>
    </r>
    <r>
      <rPr>
        <sz val="11"/>
        <color rgb="FF000000"/>
        <rFont val="Calibri Light"/>
        <family val="2"/>
        <scheme val="major"/>
      </rPr>
      <t xml:space="preserve"> (evk), verworven in andere instelling/opleiding)</t>
    </r>
  </si>
  <si>
    <t>evc</t>
  </si>
  <si>
    <t>= door ons goedgekeurde vrijstelling op basis van elders verworven competentie (evc)</t>
  </si>
  <si>
    <t>2. Je duidt de vakken en de bijhorende studiepunten aan die je zou willen volgen het komende academiejaar met:</t>
  </si>
  <si>
    <t>x</t>
  </si>
  <si>
    <t>= eerste inschrijving voor deze OPO</t>
  </si>
  <si>
    <t>xx</t>
  </si>
  <si>
    <t>= eerste herinschrijving voor deze OPO zonder deelvrijstelling</t>
  </si>
  <si>
    <t>xv</t>
  </si>
  <si>
    <t>= eerste herinschrijving voor deze OPO mét OLA-deelvrijstelling(en)</t>
  </si>
  <si>
    <t xml:space="preserve">3. Zorg ervoor dat </t>
  </si>
  <si>
    <r>
      <t xml:space="preserve">A.      je </t>
    </r>
    <r>
      <rPr>
        <b/>
        <sz val="11"/>
        <color rgb="FF000000"/>
        <rFont val="Calibri Light"/>
        <family val="2"/>
        <scheme val="major"/>
      </rPr>
      <t>voorrang</t>
    </r>
    <r>
      <rPr>
        <sz val="11"/>
        <color rgb="FF000000"/>
        <rFont val="Calibri Light"/>
        <family val="2"/>
        <scheme val="major"/>
      </rPr>
      <t xml:space="preserve"> geeft aan de </t>
    </r>
    <r>
      <rPr>
        <b/>
        <sz val="11"/>
        <color rgb="FF000000"/>
        <rFont val="Calibri Light"/>
        <family val="2"/>
        <scheme val="major"/>
      </rPr>
      <t xml:space="preserve">vakken uit de </t>
    </r>
    <r>
      <rPr>
        <b/>
        <u/>
        <sz val="11"/>
        <color rgb="FF000000"/>
        <rFont val="Calibri Light"/>
        <family val="2"/>
        <scheme val="major"/>
      </rPr>
      <t>laagste</t>
    </r>
    <r>
      <rPr>
        <b/>
        <sz val="11"/>
        <color rgb="FF000000"/>
        <rFont val="Calibri Light"/>
        <family val="2"/>
        <scheme val="major"/>
      </rPr>
      <t xml:space="preserve"> opleidingsfase</t>
    </r>
  </si>
  <si>
    <t xml:space="preserve">B.     je een evenwichtig programma hebt (rond de 30 SP maximum per semester (dag), voor de avond is dit per jaar ) </t>
  </si>
  <si>
    <t>C.      het totaal aantal studiepunten voor het volledige academiejaar tussen 27 en 72 studiepunten ligt. Zoniet krijg je een “NOK” bij status.</t>
  </si>
  <si>
    <t xml:space="preserve">D.       vakken waarvoor je vorig academiejaar een onvoldoende had en niet hebt getolereerd opnieuw opneemt. </t>
  </si>
  <si>
    <t>OK</t>
  </si>
  <si>
    <t>Hide</t>
  </si>
  <si>
    <t>Datum van opmaak:</t>
  </si>
  <si>
    <t>Status ISP-dossier</t>
  </si>
  <si>
    <t>Trajectbegeleider</t>
  </si>
  <si>
    <t>Patrick Van den Bussche</t>
  </si>
  <si>
    <t>Standaard (blanco)</t>
  </si>
  <si>
    <t>Studentnummer:</t>
  </si>
  <si>
    <t>R</t>
  </si>
  <si>
    <t>Familienaam + voornaam:</t>
  </si>
  <si>
    <t>Email (Odisee):</t>
  </si>
  <si>
    <t>GSM:</t>
  </si>
  <si>
    <t>Keuzetraject:</t>
  </si>
  <si>
    <t>selecteer optie</t>
  </si>
  <si>
    <t>1INF</t>
  </si>
  <si>
    <t>2INF</t>
  </si>
  <si>
    <t>TOTAAL</t>
  </si>
  <si>
    <t>Contract-type:</t>
  </si>
  <si>
    <t xml:space="preserve">Verworven: </t>
  </si>
  <si>
    <t>geboekt sem 1</t>
  </si>
  <si>
    <t>Traject-type:</t>
  </si>
  <si>
    <t xml:space="preserve">Opgenomen: </t>
  </si>
  <si>
    <t>geboekt sem 2</t>
  </si>
  <si>
    <t>Kan afstuderen:</t>
  </si>
  <si>
    <t>NEE</t>
  </si>
  <si>
    <t xml:space="preserve">Nog op te nemen: </t>
  </si>
  <si>
    <t>Facil en/of Werkstudent:</t>
  </si>
  <si>
    <t>Inschrijvingsjaar (start):</t>
  </si>
  <si>
    <t>2023-2024</t>
  </si>
  <si>
    <t>AFSPRAKEN (Studenten Administratie)</t>
  </si>
  <si>
    <t>STATUS</t>
  </si>
  <si>
    <t>ADVIES &amp; HISTORIEK</t>
  </si>
  <si>
    <t>XX/XX/2022</t>
  </si>
  <si>
    <t>DOSSIERS</t>
  </si>
  <si>
    <t>Vrijstellingen</t>
  </si>
  <si>
    <t>Afwijking ISP</t>
  </si>
  <si>
    <t>Afwijking ECTS</t>
  </si>
  <si>
    <t>Laattijdige inschrijving</t>
  </si>
  <si>
    <t>Opheffing weigering</t>
  </si>
  <si>
    <t>Uitschrijven/Wijzigen</t>
  </si>
  <si>
    <t>Flexibel werkplekleren</t>
  </si>
  <si>
    <t>WPL-A, WPL-B, SAP</t>
  </si>
  <si>
    <t>Keuze =</t>
  </si>
  <si>
    <t>1 INF DAG</t>
  </si>
  <si>
    <t>HIER INVULLEN</t>
  </si>
  <si>
    <t>STP</t>
  </si>
  <si>
    <t>Q1</t>
  </si>
  <si>
    <t>Q2</t>
  </si>
  <si>
    <t>Q3</t>
  </si>
  <si>
    <t>Q4</t>
  </si>
  <si>
    <t>INFO</t>
  </si>
  <si>
    <t>Done</t>
  </si>
  <si>
    <t>OPO CODE</t>
  </si>
  <si>
    <t>kies uit:</t>
  </si>
  <si>
    <t xml:space="preserve"> c, t, x, xx, xxx, evk, evc, nvt</t>
  </si>
  <si>
    <t>Prog.</t>
  </si>
  <si>
    <t>S&amp;N</t>
  </si>
  <si>
    <t>Build &amp; Plan</t>
  </si>
  <si>
    <t xml:space="preserve"> c,t,evk,evc</t>
  </si>
  <si>
    <t>nvt</t>
  </si>
  <si>
    <t>niet ok</t>
  </si>
  <si>
    <t>Basic web development</t>
  </si>
  <si>
    <t>ORP44A</t>
  </si>
  <si>
    <t>-</t>
  </si>
  <si>
    <t>van der Linde Rogier</t>
  </si>
  <si>
    <t>Introductie in programmeren</t>
  </si>
  <si>
    <t>ORP42A</t>
  </si>
  <si>
    <t>Database essentials</t>
  </si>
  <si>
    <t>ORP06A</t>
  </si>
  <si>
    <t>De Winne Philippe</t>
  </si>
  <si>
    <t>xxx</t>
  </si>
  <si>
    <t>Run</t>
  </si>
  <si>
    <t>Bouwstenen van informatiesystemen</t>
  </si>
  <si>
    <t>ORP41A</t>
  </si>
  <si>
    <t>Van Droogenbroeck Joris</t>
  </si>
  <si>
    <t>Internet &amp; netwerkfundamenten</t>
  </si>
  <si>
    <t>ORP43A</t>
  </si>
  <si>
    <t>Thys Dirk</t>
  </si>
  <si>
    <t>Enable &amp; manage</t>
  </si>
  <si>
    <t>IT-organisatie &amp; teamcommunicatie</t>
  </si>
  <si>
    <t>ORP05A</t>
  </si>
  <si>
    <t>Vercamer Thomas</t>
  </si>
  <si>
    <t>KEUZETRAJECTEN:</t>
  </si>
  <si>
    <t>PROGRAMMEREN</t>
  </si>
  <si>
    <t>Dynamic Web Development</t>
  </si>
  <si>
    <t>ORP48A</t>
  </si>
  <si>
    <t>Ophalvens Steven</t>
  </si>
  <si>
    <t>Programmeertechnieken &amp; ontwerpen</t>
  </si>
  <si>
    <t>ORP07A</t>
  </si>
  <si>
    <t>Vandendriessche Geert</t>
  </si>
  <si>
    <t>SYSTEEM- EN NETWERKBEHEER</t>
  </si>
  <si>
    <t>System Services &amp; User Configuration</t>
  </si>
  <si>
    <t>ORN07A</t>
  </si>
  <si>
    <t>Ozdemir Kenan</t>
  </si>
  <si>
    <t>Network Services &amp; Operations</t>
  </si>
  <si>
    <t>ORN08A</t>
  </si>
  <si>
    <t>Integrate</t>
  </si>
  <si>
    <t xml:space="preserve"> c,t,x,xx,xxx,evk,evc</t>
  </si>
  <si>
    <t>Professioneel leren en werken</t>
  </si>
  <si>
    <t>ORP45A</t>
  </si>
  <si>
    <t>Matthys Anja</t>
  </si>
  <si>
    <t>Werkplekleren A: IT context (*1)</t>
  </si>
  <si>
    <t>ORP09A</t>
  </si>
  <si>
    <t>FLEXIBELE KEUZETRAJECTEN:</t>
  </si>
  <si>
    <t>ORP35A</t>
  </si>
  <si>
    <t>2 INF DAG</t>
  </si>
  <si>
    <t>Programmeertechnieken &amp; testen</t>
  </si>
  <si>
    <t>ORP49A</t>
  </si>
  <si>
    <t>Druwé Matthias</t>
  </si>
  <si>
    <t>Mobile development</t>
  </si>
  <si>
    <t>ORP11A</t>
  </si>
  <si>
    <t>Application development</t>
  </si>
  <si>
    <t>ORP12A</t>
  </si>
  <si>
    <t>CyberSecurity Operations</t>
  </si>
  <si>
    <t>ORN10A</t>
  </si>
  <si>
    <t>Rooseleer Yvan</t>
  </si>
  <si>
    <t>Network design &amp; implementation</t>
  </si>
  <si>
    <t>ORN37A</t>
  </si>
  <si>
    <t>Creygelman Ronny</t>
  </si>
  <si>
    <t>Infrastructure &amp; cloud</t>
  </si>
  <si>
    <t>ORN38A</t>
  </si>
  <si>
    <t>Werkplekleren B: IT-project (*2)</t>
  </si>
  <si>
    <t>ORP13A</t>
  </si>
  <si>
    <t>Portfolio (*3)</t>
  </si>
  <si>
    <t>ORP14A</t>
  </si>
  <si>
    <t>Starten als professional (*4)</t>
  </si>
  <si>
    <t>ORP15A</t>
  </si>
  <si>
    <t>ORP36A</t>
  </si>
  <si>
    <t>ORP46A</t>
  </si>
  <si>
    <t>ORP47A</t>
  </si>
  <si>
    <t>Oude OPO's vorige academiejaren 19-20 t/m 22-23</t>
  </si>
  <si>
    <t>Academiejaar</t>
  </si>
  <si>
    <t xml:space="preserve"> c, t, evk, evc, nvt</t>
  </si>
  <si>
    <t>ORP02A</t>
  </si>
  <si>
    <t>ORN02A</t>
  </si>
  <si>
    <t>19-20, 20-21</t>
  </si>
  <si>
    <t>Data- &amp; Informatieverwerking</t>
  </si>
  <si>
    <t>ORN06A</t>
  </si>
  <si>
    <t>ORP01A</t>
  </si>
  <si>
    <t>ORN01A</t>
  </si>
  <si>
    <t>ORP03A</t>
  </si>
  <si>
    <t>ORN03A</t>
  </si>
  <si>
    <t>ORN05A</t>
  </si>
  <si>
    <t>ORP08A</t>
  </si>
  <si>
    <t>19-20, 20-21, 21-22</t>
  </si>
  <si>
    <t>ORP33A</t>
  </si>
  <si>
    <t>ORN33A</t>
  </si>
  <si>
    <t>20-21</t>
  </si>
  <si>
    <t>Projectwerk 1</t>
  </si>
  <si>
    <t>ORP04A</t>
  </si>
  <si>
    <t>ORN04A</t>
  </si>
  <si>
    <t>19-20</t>
  </si>
  <si>
    <t>Werkplekleren A: IT context</t>
  </si>
  <si>
    <t>ORN09A</t>
  </si>
  <si>
    <t>Werkplekleren Kickoff</t>
  </si>
  <si>
    <t>ORP34A</t>
  </si>
  <si>
    <t>ORN34A</t>
  </si>
  <si>
    <t>ORN35A</t>
  </si>
  <si>
    <t>User Experience Design</t>
  </si>
  <si>
    <t>ORP10A</t>
  </si>
  <si>
    <t>ORP50A</t>
  </si>
  <si>
    <t>22-23</t>
  </si>
  <si>
    <t>Network Services voor KMO</t>
  </si>
  <si>
    <t>ORN11A</t>
  </si>
  <si>
    <t>Wan &amp; Internet Services</t>
  </si>
  <si>
    <t>ORN12A</t>
  </si>
  <si>
    <t>Werkplekleren B: IT-project</t>
  </si>
  <si>
    <t>ORN13A</t>
  </si>
  <si>
    <t>ORN36A</t>
  </si>
  <si>
    <t>3INF</t>
  </si>
  <si>
    <t>4INF</t>
  </si>
  <si>
    <t>1INF AVOND</t>
  </si>
  <si>
    <t>kies uit</t>
  </si>
  <si>
    <t>c, t, x, xx, xxx, evk, evc, nvt</t>
  </si>
  <si>
    <t>ORP40A</t>
  </si>
  <si>
    <t/>
  </si>
  <si>
    <t>ORP38A</t>
  </si>
  <si>
    <t>ORP37A</t>
  </si>
  <si>
    <t>Troost Maarten</t>
  </si>
  <si>
    <t>ORP39A</t>
  </si>
  <si>
    <t>Projectwerk : Kickoff</t>
  </si>
  <si>
    <t>ORP19A</t>
  </si>
  <si>
    <t>2INF AVOND</t>
  </si>
  <si>
    <t>ORP20A</t>
  </si>
  <si>
    <t>ORP21A</t>
  </si>
  <si>
    <t>ORP22A</t>
  </si>
  <si>
    <t>Van den Bussche Patrick</t>
  </si>
  <si>
    <t>ORP51A</t>
  </si>
  <si>
    <t>Baetens Jens</t>
  </si>
  <si>
    <t>SYSTEMEN &amp; NETWERKEN</t>
  </si>
  <si>
    <t>ORN22A</t>
  </si>
  <si>
    <t>ORN23A</t>
  </si>
  <si>
    <t>Pieters Alain</t>
  </si>
  <si>
    <t>Levenslang Leren</t>
  </si>
  <si>
    <t>ORP24A</t>
  </si>
  <si>
    <t>3 INF AVOND</t>
  </si>
  <si>
    <t>ORP52A</t>
  </si>
  <si>
    <t>Mobile Development</t>
  </si>
  <si>
    <t>ORP26A</t>
  </si>
  <si>
    <t>ORP27A</t>
  </si>
  <si>
    <t>ORN39A</t>
  </si>
  <si>
    <t>Cybersecurity Operations</t>
  </si>
  <si>
    <t>ORN25A</t>
  </si>
  <si>
    <t>ORN40A</t>
  </si>
  <si>
    <t xml:space="preserve">Projectwerk B: IT-project </t>
  </si>
  <si>
    <t>ORP28A</t>
  </si>
  <si>
    <t>ORN28A</t>
  </si>
  <si>
    <t>4 INF AVOND</t>
  </si>
  <si>
    <t xml:space="preserve">c, t, x, xx, xxx, evk, evc, nvt
 </t>
  </si>
  <si>
    <t>Portfolio</t>
  </si>
  <si>
    <t>ORP29A</t>
  </si>
  <si>
    <t>Starten als professional</t>
  </si>
  <si>
    <t>ORP30A</t>
  </si>
  <si>
    <t>c, t, evk, evc, nvt</t>
  </si>
  <si>
    <t>ORP17A</t>
  </si>
  <si>
    <t>ORN17A</t>
  </si>
  <si>
    <t>ORP16A</t>
  </si>
  <si>
    <t>ORN16A</t>
  </si>
  <si>
    <t>ORP18A</t>
  </si>
  <si>
    <t>ORN18A</t>
  </si>
  <si>
    <t>ORP23A</t>
  </si>
  <si>
    <t>ORP53A</t>
  </si>
  <si>
    <t>ORP25A</t>
  </si>
  <si>
    <t>c, t, evk, evc, evt</t>
  </si>
  <si>
    <t>ORN26A</t>
  </si>
  <si>
    <t>ORN27A</t>
  </si>
  <si>
    <t>2022-2023</t>
  </si>
  <si>
    <t>2021-2022</t>
  </si>
  <si>
    <t>2020-2021</t>
  </si>
  <si>
    <t>2019-2020</t>
  </si>
  <si>
    <t>traject-type</t>
  </si>
  <si>
    <t>contract-type</t>
  </si>
  <si>
    <t>onderwijsvorm</t>
  </si>
  <si>
    <t>starter</t>
  </si>
  <si>
    <t>diplomacontract</t>
  </si>
  <si>
    <t>regulier</t>
  </si>
  <si>
    <t>starter_FEB</t>
  </si>
  <si>
    <t>creditcontract !!</t>
  </si>
  <si>
    <t>HAO !!</t>
  </si>
  <si>
    <t>onderwegger</t>
  </si>
  <si>
    <t>examencontract !!</t>
  </si>
  <si>
    <t>afstuderend_JUN</t>
  </si>
  <si>
    <t>facil en/of werkstudent</t>
  </si>
  <si>
    <t>afstuderend_JAN</t>
  </si>
  <si>
    <t>VOV (Vlaanderen)</t>
  </si>
  <si>
    <t>JA</t>
  </si>
  <si>
    <t>BEV (Brussel)</t>
  </si>
  <si>
    <t>OKOT (VDAB)</t>
  </si>
  <si>
    <t>opleiding AVOND</t>
  </si>
  <si>
    <t>Avondopleiding Programmeren (Brussel)</t>
  </si>
  <si>
    <t>Avondopleiding Programmeren (Aalst)</t>
  </si>
  <si>
    <t>Avondopleiding Systeem- en Netwerkbeheer (Brus.)</t>
  </si>
  <si>
    <t>Avondopleiding Systeem- en Netwerkbeheer (Aalst)</t>
  </si>
  <si>
    <t>http://onderwijsaanbod.odisee.be/syllabi/n/</t>
  </si>
  <si>
    <t>N.htm</t>
  </si>
  <si>
    <t>Inschrijvingsjaar</t>
  </si>
  <si>
    <t>opleiding DAG</t>
  </si>
  <si>
    <t>Default</t>
  </si>
  <si>
    <t>Dagopleiding Programmeren</t>
  </si>
  <si>
    <t>Dagopleiding Systeem- en Netwerkbeheer</t>
  </si>
  <si>
    <t>2024-2025</t>
  </si>
  <si>
    <t>Trajectbegeleiders</t>
  </si>
  <si>
    <t>2025-2026</t>
  </si>
  <si>
    <t>2026-2027</t>
  </si>
  <si>
    <t>Joris Van Drrogenbroeck</t>
  </si>
  <si>
    <t>Matthias Druwé</t>
  </si>
  <si>
    <t>keuze huidig AJ</t>
  </si>
  <si>
    <t>keuze oude OPO's</t>
  </si>
  <si>
    <t>Status ISP dossier</t>
  </si>
  <si>
    <t>Automatisch ingevuld (vorige AJ)</t>
  </si>
  <si>
    <t>Aangepast door student</t>
  </si>
  <si>
    <t>Aangepast door TBJ</t>
  </si>
  <si>
    <t>Akkoord student</t>
  </si>
  <si>
    <t>Akkoord TBJ</t>
  </si>
  <si>
    <t>Akkoord student en TBJ</t>
  </si>
  <si>
    <r>
      <t xml:space="preserve">Pas op: vrijstellingen zijn enkel wanneer je bepaalde OPO’s in een </t>
    </r>
    <r>
      <rPr>
        <b/>
        <i/>
        <u/>
        <sz val="11"/>
        <color rgb="FF000000"/>
        <rFont val="Calibri Light"/>
        <family val="2"/>
        <scheme val="major"/>
      </rPr>
      <t>andere</t>
    </r>
    <r>
      <rPr>
        <b/>
        <i/>
        <sz val="11"/>
        <color rgb="FF000000"/>
        <rFont val="Calibri Light"/>
        <family val="2"/>
        <scheme val="major"/>
      </rPr>
      <t xml:space="preserve"> opleiding behaalde </t>
    </r>
    <r>
      <rPr>
        <i/>
        <sz val="11"/>
        <color rgb="FF000000"/>
        <rFont val="Calibri Light"/>
        <family val="2"/>
        <scheme val="major"/>
      </rPr>
      <t>(en reeds goedgekeurd door het opleidingshoofd Patrick Van den Bussche of Guido Celis).</t>
    </r>
  </si>
  <si>
    <t>Frank Salliau</t>
  </si>
  <si>
    <t>Kenis Dion</t>
  </si>
  <si>
    <t>Salliau Frank</t>
  </si>
  <si>
    <t>8-</t>
  </si>
  <si>
    <t>Van den Boreck Patrick</t>
  </si>
  <si>
    <t>AJ</t>
  </si>
  <si>
    <t>Documentnummer:</t>
  </si>
  <si>
    <t>NT</t>
  </si>
  <si>
    <t>NT/NH</t>
  </si>
  <si>
    <t>NH</t>
  </si>
  <si>
    <t>VT PO</t>
  </si>
  <si>
    <t>VT NSO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</si>
</sst>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yy"/>
  </numFmts>
  <fonts count="76">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6"/>
      <color rgb="FFFFFFFF"/>
      <name val="Arial"/>
      <family val="2"/>
    </font>
    <font>
      <sz val="16"/>
      <color rgb="FF000000"/>
      <name val="Arial"/>
      <family val="2"/>
    </font>
    <font>
      <b/>
      <sz val="16"/>
      <color rgb="FF000000"/>
      <name val="Calibri"/>
      <family val="2"/>
    </font>
    <font>
      <sz val="11"/>
      <name val="Calibri"/>
      <family val="2"/>
    </font>
    <font>
      <u/>
      <sz val="8"/>
      <color rgb="FF9BBB59"/>
      <name val="Arial"/>
      <family val="2"/>
    </font>
    <font>
      <b/>
      <sz val="12"/>
      <color rgb="FF000000"/>
      <name val="Arial"/>
      <family val="2"/>
    </font>
    <font>
      <b/>
      <sz val="9"/>
      <name val="Arial"/>
      <family val="2"/>
    </font>
    <font>
      <sz val="11"/>
      <color rgb="FF000000"/>
      <name val="Arial"/>
      <family val="2"/>
    </font>
    <font>
      <b/>
      <sz val="12"/>
      <color rgb="FF000000"/>
      <name val="Calibri"/>
      <family val="2"/>
    </font>
    <font>
      <sz val="12"/>
      <color rgb="FF000000"/>
      <name val="Calibri"/>
      <family val="2"/>
    </font>
    <font>
      <sz val="11"/>
      <name val="Arial"/>
      <family val="2"/>
    </font>
    <font>
      <b/>
      <sz val="12"/>
      <color rgb="FF00B050"/>
      <name val="Calibri"/>
      <family val="2"/>
    </font>
    <font>
      <sz val="9"/>
      <name val="Arial"/>
      <family val="2"/>
    </font>
    <font>
      <b/>
      <sz val="9"/>
      <color rgb="FF000000"/>
      <name val="Calibri"/>
      <family val="2"/>
    </font>
    <font>
      <sz val="8"/>
      <color rgb="FF9BBB59"/>
      <name val="Arial"/>
      <family val="2"/>
    </font>
    <font>
      <sz val="9"/>
      <color rgb="FF000000"/>
      <name val="Arial"/>
      <family val="2"/>
    </font>
    <font>
      <i/>
      <sz val="8"/>
      <color rgb="FF000000"/>
      <name val="Arial"/>
      <family val="2"/>
    </font>
    <font>
      <sz val="8"/>
      <name val="Arial"/>
      <family val="2"/>
    </font>
    <font>
      <i/>
      <sz val="8"/>
      <name val="Arial"/>
      <family val="2"/>
    </font>
    <font>
      <b/>
      <i/>
      <sz val="8"/>
      <name val="Arial"/>
      <family val="2"/>
    </font>
    <font>
      <i/>
      <sz val="9"/>
      <color rgb="FF000000"/>
      <name val="Arial"/>
      <family val="2"/>
    </font>
    <font>
      <b/>
      <sz val="9"/>
      <color rgb="FF000000"/>
      <name val="Arial"/>
      <family val="2"/>
    </font>
    <font>
      <b/>
      <sz val="8"/>
      <color rgb="FFFFFFFF"/>
      <name val="Arial"/>
      <family val="2"/>
    </font>
    <font>
      <b/>
      <sz val="8"/>
      <name val="Arial"/>
      <family val="2"/>
    </font>
    <font>
      <b/>
      <sz val="12"/>
      <name val="Courier"/>
    </font>
    <font>
      <sz val="14"/>
      <color rgb="FF000000"/>
      <name val="Arial"/>
      <family val="2"/>
    </font>
    <font>
      <sz val="14"/>
      <name val="Arial"/>
      <family val="2"/>
    </font>
    <font>
      <b/>
      <sz val="14"/>
      <color rgb="FF974806"/>
      <name val="Arial"/>
      <family val="2"/>
    </font>
    <font>
      <b/>
      <sz val="9"/>
      <color rgb="FF4BACC6"/>
      <name val="Arial"/>
      <family val="2"/>
    </font>
    <font>
      <b/>
      <sz val="9"/>
      <color rgb="FF00B050"/>
      <name val="Arial"/>
      <family val="2"/>
    </font>
    <font>
      <b/>
      <sz val="11"/>
      <color rgb="FF000000"/>
      <name val="Arial"/>
      <family val="2"/>
    </font>
    <font>
      <sz val="8"/>
      <color rgb="FFFFFFFF"/>
      <name val="Arial"/>
      <family val="2"/>
    </font>
    <font>
      <sz val="11"/>
      <color rgb="FF000000"/>
      <name val="Calibri"/>
      <family val="2"/>
    </font>
    <font>
      <b/>
      <sz val="9"/>
      <color rgb="FF434343"/>
      <name val="Arial"/>
      <family val="2"/>
    </font>
    <font>
      <b/>
      <sz val="9"/>
      <color rgb="FF000000"/>
      <name val="Open Sans"/>
      <family val="2"/>
    </font>
    <font>
      <sz val="8"/>
      <color rgb="FF000000"/>
      <name val="Open Sans"/>
      <family val="2"/>
    </font>
    <font>
      <b/>
      <sz val="9"/>
      <color rgb="FF000000"/>
      <name val="Calibri"/>
      <family val="2"/>
      <scheme val="minor"/>
    </font>
    <font>
      <sz val="11"/>
      <color rgb="FF000000"/>
      <name val="Calibri"/>
      <family val="2"/>
    </font>
    <font>
      <i/>
      <sz val="11"/>
      <color rgb="FF000000"/>
      <name val="Calibri"/>
      <family val="2"/>
    </font>
    <font>
      <u/>
      <sz val="11"/>
      <color theme="10"/>
      <name val="Calibri"/>
      <family val="2"/>
    </font>
    <font>
      <b/>
      <sz val="24"/>
      <color rgb="FF000000"/>
      <name val="Calibri"/>
      <family val="2"/>
    </font>
    <font>
      <sz val="6"/>
      <name val="Arial"/>
      <family val="2"/>
    </font>
    <font>
      <b/>
      <sz val="11"/>
      <color rgb="FF00B050"/>
      <name val="Calibri"/>
      <family val="2"/>
    </font>
    <font>
      <b/>
      <sz val="12"/>
      <color theme="4"/>
      <name val="Calibri"/>
      <family val="2"/>
    </font>
    <font>
      <sz val="8.5"/>
      <color theme="2" tint="-0.749992370372631"/>
      <name val="Arial"/>
      <family val="2"/>
    </font>
    <font>
      <b/>
      <sz val="8"/>
      <color rgb="FF000000"/>
      <name val="Arial"/>
      <family val="2"/>
    </font>
    <font>
      <b/>
      <sz val="11"/>
      <name val="Courier New"/>
      <family val="3"/>
    </font>
    <font>
      <b/>
      <sz val="12"/>
      <name val="Courier New"/>
      <family val="3"/>
    </font>
    <font>
      <b/>
      <sz val="11"/>
      <color rgb="FF000000"/>
      <name val="Courier New"/>
      <family val="3"/>
    </font>
    <font>
      <b/>
      <sz val="10"/>
      <color rgb="FF434343"/>
      <name val="Calibri"/>
      <family val="2"/>
      <scheme val="minor"/>
    </font>
    <font>
      <sz val="11"/>
      <color rgb="FF000000"/>
      <name val="Calibri Light"/>
      <family val="2"/>
      <scheme val="major"/>
    </font>
    <font>
      <b/>
      <sz val="11"/>
      <color rgb="FF000000"/>
      <name val="Calibri Light"/>
      <family val="2"/>
      <scheme val="major"/>
    </font>
    <font>
      <b/>
      <i/>
      <sz val="11"/>
      <color rgb="FF000000"/>
      <name val="Calibri Light"/>
      <family val="2"/>
      <scheme val="major"/>
    </font>
    <font>
      <b/>
      <i/>
      <u/>
      <sz val="11"/>
      <color rgb="FF000000"/>
      <name val="Calibri Light"/>
      <family val="2"/>
      <scheme val="major"/>
    </font>
    <font>
      <i/>
      <sz val="11"/>
      <color rgb="FF000000"/>
      <name val="Calibri Light"/>
      <family val="2"/>
      <scheme val="major"/>
    </font>
    <font>
      <b/>
      <sz val="11"/>
      <color rgb="FFED7D31"/>
      <name val="Calibri Light"/>
      <family val="2"/>
      <scheme val="major"/>
    </font>
    <font>
      <u/>
      <sz val="11"/>
      <color rgb="FF000000"/>
      <name val="Calibri Light"/>
      <family val="2"/>
      <scheme val="major"/>
    </font>
    <font>
      <b/>
      <u/>
      <sz val="11"/>
      <color rgb="FF000000"/>
      <name val="Calibri Light"/>
      <family val="2"/>
      <scheme val="major"/>
    </font>
    <font>
      <b/>
      <sz val="14"/>
      <color rgb="FF000000"/>
      <name val="Calibri"/>
      <family val="2"/>
    </font>
    <font>
      <sz val="11"/>
      <color rgb="FF000000"/>
      <name val="Calibri"/>
      <family val="2"/>
      <scheme val="minor"/>
    </font>
    <font>
      <i/>
      <sz val="10"/>
      <color rgb="FF000000"/>
      <name val="Calibri"/>
      <family val="2"/>
    </font>
    <font>
      <sz val="9"/>
      <color rgb="FF000000"/>
      <name val="Calibri"/>
      <family val="2"/>
      <scheme val="minor"/>
    </font>
    <font>
      <i/>
      <sz val="11"/>
      <name val="Calibri"/>
      <family val="2"/>
    </font>
    <font>
      <b/>
      <sz val="8"/>
      <color theme="1"/>
      <name val="Arial"/>
      <family val="2"/>
    </font>
    <font>
      <b/>
      <sz val="10"/>
      <color theme="9"/>
      <name val="Arial"/>
      <family val="2"/>
    </font>
    <font>
      <sz val="11"/>
      <color rgb="FF000000"/>
      <name val="Calibri"/>
      <family val="2"/>
    </font>
    <font>
      <u/>
      <sz val="10"/>
      <color theme="10"/>
      <name val="Calibri"/>
      <family val="2"/>
    </font>
    <font>
      <sz val="9"/>
      <color rgb="FF434343"/>
      <name val="Calibri"/>
      <family val="2"/>
      <scheme val="minor"/>
    </font>
    <font>
      <b/>
      <sz val="9"/>
      <color rgb="FF434343"/>
      <name val="Calibri"/>
      <family val="2"/>
      <scheme val="minor"/>
    </font>
    <font>
      <sz val="11"/>
      <color rgb="FFFF0000"/>
      <name val="Calibri"/>
      <family val="2"/>
      <scheme val="minor"/>
    </font>
    <font>
      <b/>
      <sz val="11"/>
      <color theme="1"/>
      <name val="Calibri"/>
      <family val="2"/>
      <scheme val="minor"/>
    </font>
  </fonts>
  <fills count="34">
    <fill>
      <patternFill patternType="none"/>
    </fill>
    <fill>
      <patternFill patternType="gray125"/>
    </fill>
    <fill>
      <patternFill patternType="solid">
        <fgColor rgb="FFFFFF00"/>
        <bgColor rgb="FFFFFF00"/>
      </patternFill>
    </fill>
    <fill>
      <patternFill patternType="solid">
        <fgColor rgb="FFEEECE1"/>
        <bgColor rgb="FFEEECE1"/>
      </patternFill>
    </fill>
    <fill>
      <patternFill patternType="solid">
        <fgColor rgb="FFF2F2F2"/>
        <bgColor rgb="FFF2F2F2"/>
      </patternFill>
    </fill>
    <fill>
      <patternFill patternType="solid">
        <fgColor rgb="FFA5A5A5"/>
        <bgColor rgb="FFA5A5A5"/>
      </patternFill>
    </fill>
    <fill>
      <patternFill patternType="solid">
        <fgColor rgb="FFC5E0B3"/>
        <bgColor rgb="FFC5E0B3"/>
      </patternFill>
    </fill>
    <fill>
      <patternFill patternType="solid">
        <fgColor rgb="FFD8D8D8"/>
        <bgColor rgb="FFD8D8D8"/>
      </patternFill>
    </fill>
    <fill>
      <patternFill patternType="solid">
        <fgColor rgb="FF666666"/>
        <bgColor indexed="64"/>
      </patternFill>
    </fill>
    <fill>
      <patternFill patternType="solid">
        <fgColor rgb="FF93C47D"/>
        <bgColor indexed="64"/>
      </patternFill>
    </fill>
    <fill>
      <patternFill patternType="solid">
        <fgColor rgb="FF6FA8DC"/>
        <bgColor indexed="64"/>
      </patternFill>
    </fill>
    <fill>
      <patternFill patternType="solid">
        <fgColor theme="2" tint="-0.249977111117893"/>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50"/>
        <bgColor rgb="FFF79646"/>
      </patternFill>
    </fill>
    <fill>
      <patternFill patternType="solid">
        <fgColor theme="5"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33FF33"/>
        <bgColor indexed="64"/>
      </patternFill>
    </fill>
    <fill>
      <patternFill patternType="solid">
        <fgColor rgb="FF66FFFF"/>
        <bgColor indexed="64"/>
      </patternFill>
    </fill>
    <fill>
      <patternFill patternType="solid">
        <fgColor rgb="FF99FF99"/>
        <bgColor indexed="64"/>
      </patternFill>
    </fill>
    <fill>
      <patternFill patternType="solid">
        <fgColor rgb="FFFFFF37"/>
        <bgColor indexed="64"/>
      </patternFill>
    </fill>
    <fill>
      <patternFill patternType="solid">
        <fgColor rgb="FFC65911"/>
        <bgColor indexed="64"/>
      </patternFill>
    </fill>
    <fill>
      <patternFill patternType="solid">
        <fgColor theme="5"/>
        <bgColor indexed="64"/>
      </patternFill>
    </fill>
    <fill>
      <patternFill patternType="solid">
        <fgColor theme="4"/>
        <bgColor indexed="64"/>
      </patternFill>
    </fill>
    <fill>
      <patternFill patternType="solid">
        <fgColor theme="9" tint="0.79998168889431442"/>
        <bgColor indexed="64"/>
      </patternFill>
    </fill>
    <fill>
      <patternFill patternType="lightUp">
        <fgColor rgb="FFD0CECE"/>
        <bgColor rgb="FFFFFF00"/>
      </patternFill>
    </fill>
    <fill>
      <patternFill patternType="lightUp">
        <fgColor rgb="FFD0CECE"/>
        <bgColor theme="4" tint="0.39994506668294322"/>
      </patternFill>
    </fill>
    <fill>
      <patternFill patternType="lightUp">
        <fgColor rgb="FFD0CECE"/>
        <bgColor rgb="FFFF9966"/>
      </patternFill>
    </fill>
    <fill>
      <patternFill patternType="solid">
        <fgColor theme="0" tint="-0.14999847407452621"/>
        <bgColor indexed="64"/>
      </patternFill>
    </fill>
    <fill>
      <patternFill patternType="solid">
        <fgColor rgb="FF00B0F0"/>
        <bgColor indexed="64"/>
      </patternFill>
    </fill>
    <fill>
      <patternFill patternType="solid">
        <fgColor theme="9" tint="0.59999389629810485"/>
        <bgColor indexed="64"/>
      </patternFill>
    </fill>
    <fill>
      <patternFill patternType="solid">
        <fgColor rgb="FFED7D31"/>
        <bgColor indexed="64"/>
      </patternFill>
    </fill>
  </fills>
  <borders count="13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EFEFEF"/>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right/>
      <top style="medium">
        <color rgb="FFCCCCCC"/>
      </top>
      <bottom style="medium">
        <color rgb="FF000000"/>
      </bottom>
      <diagonal/>
    </border>
    <border>
      <left style="medium">
        <color rgb="FF000000"/>
      </left>
      <right/>
      <top style="medium">
        <color rgb="FFCCCCCC"/>
      </top>
      <bottom style="medium">
        <color rgb="FF000000"/>
      </bottom>
      <diagonal/>
    </border>
    <border>
      <left/>
      <right/>
      <top style="medium">
        <color rgb="FF000000"/>
      </top>
      <bottom style="medium">
        <color rgb="FF000000"/>
      </bottom>
      <diagonal/>
    </border>
    <border>
      <left/>
      <right style="thick">
        <color rgb="FF9BBB59"/>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top style="medium">
        <color rgb="FFCCCCCC"/>
      </top>
      <bottom style="medium">
        <color rgb="FF000000"/>
      </bottom>
      <diagonal/>
    </border>
    <border>
      <left/>
      <right/>
      <top style="medium">
        <color rgb="FF000000"/>
      </top>
      <bottom/>
      <diagonal/>
    </border>
    <border>
      <left style="medium">
        <color rgb="FFCCCCCC"/>
      </left>
      <right style="medium">
        <color rgb="FF000000"/>
      </right>
      <top/>
      <bottom style="medium">
        <color rgb="FF000000"/>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rgb="FFCCCCCC"/>
      </left>
      <right style="medium">
        <color rgb="FF000000"/>
      </right>
      <top style="medium">
        <color rgb="FF000000"/>
      </top>
      <bottom style="medium">
        <color rgb="FF000000"/>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indexed="64"/>
      </left>
      <right style="medium">
        <color indexed="64"/>
      </right>
      <top/>
      <bottom style="medium">
        <color indexed="64"/>
      </bottom>
      <diagonal/>
    </border>
    <border>
      <left style="medium">
        <color rgb="FF000000"/>
      </left>
      <right/>
      <top/>
      <bottom style="medium">
        <color rgb="FF000000"/>
      </bottom>
      <diagonal/>
    </border>
    <border>
      <left/>
      <right style="medium">
        <color rgb="FFCCCCCC"/>
      </right>
      <top style="medium">
        <color rgb="FFCCCCCC"/>
      </top>
      <bottom/>
      <diagonal/>
    </border>
    <border>
      <left style="medium">
        <color rgb="FFCCCCCC"/>
      </left>
      <right/>
      <top/>
      <bottom style="medium">
        <color rgb="FF000000"/>
      </bottom>
      <diagonal/>
    </border>
    <border>
      <left style="medium">
        <color rgb="FFCCCCCC"/>
      </left>
      <right style="medium">
        <color rgb="FF000000"/>
      </right>
      <top style="medium">
        <color rgb="FFCCCCCC"/>
      </top>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style="medium">
        <color rgb="FF000000"/>
      </right>
      <top style="medium">
        <color indexed="64"/>
      </top>
      <bottom/>
      <diagonal/>
    </border>
    <border>
      <left style="medium">
        <color rgb="FF000000"/>
      </left>
      <right/>
      <top style="medium">
        <color theme="1"/>
      </top>
      <bottom style="medium">
        <color theme="1"/>
      </bottom>
      <diagonal/>
    </border>
    <border>
      <left style="medium">
        <color theme="9"/>
      </left>
      <right style="medium">
        <color theme="9"/>
      </right>
      <top style="medium">
        <color indexed="64"/>
      </top>
      <bottom/>
      <diagonal/>
    </border>
    <border>
      <left style="medium">
        <color theme="9"/>
      </left>
      <right style="medium">
        <color theme="9"/>
      </right>
      <top/>
      <bottom style="medium">
        <color rgb="FF000000"/>
      </bottom>
      <diagonal/>
    </border>
    <border>
      <left style="medium">
        <color theme="9"/>
      </left>
      <right style="medium">
        <color theme="9"/>
      </right>
      <top style="medium">
        <color rgb="FFCCCCCC"/>
      </top>
      <bottom style="medium">
        <color rgb="FF000000"/>
      </bottom>
      <diagonal/>
    </border>
    <border>
      <left style="medium">
        <color theme="9"/>
      </left>
      <right style="medium">
        <color theme="9"/>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medium">
        <color indexed="64"/>
      </top>
      <bottom/>
      <diagonal/>
    </border>
    <border>
      <left style="medium">
        <color theme="9"/>
      </left>
      <right style="medium">
        <color theme="9"/>
      </right>
      <top style="medium">
        <color theme="9"/>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rgb="FF000000"/>
      </left>
      <right style="medium">
        <color indexed="64"/>
      </right>
      <top style="medium">
        <color rgb="FFCCCCCC"/>
      </top>
      <bottom style="medium">
        <color rgb="FF000000"/>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right style="thin">
        <color indexed="64"/>
      </right>
      <top style="thin">
        <color rgb="FF000000"/>
      </top>
      <bottom style="thin">
        <color rgb="FF000000"/>
      </bottom>
      <diagonal/>
    </border>
    <border>
      <left/>
      <right style="thin">
        <color indexed="64"/>
      </right>
      <top/>
      <bottom style="thin">
        <color indexed="64"/>
      </bottom>
      <diagonal/>
    </border>
    <border>
      <left style="medium">
        <color indexed="64"/>
      </left>
      <right style="medium">
        <color indexed="64"/>
      </right>
      <top/>
      <bottom/>
      <diagonal/>
    </border>
    <border>
      <left style="medium">
        <color theme="9"/>
      </left>
      <right style="medium">
        <color theme="9"/>
      </right>
      <top/>
      <bottom/>
      <diagonal/>
    </border>
    <border>
      <left/>
      <right style="thin">
        <color indexed="64"/>
      </right>
      <top/>
      <bottom/>
      <diagonal/>
    </border>
    <border>
      <left/>
      <right style="medium">
        <color rgb="FF000000"/>
      </right>
      <top style="medium">
        <color indexed="64"/>
      </top>
      <bottom style="medium">
        <color rgb="FF000000"/>
      </bottom>
      <diagonal/>
    </border>
    <border>
      <left/>
      <right style="medium">
        <color indexed="64"/>
      </right>
      <top/>
      <bottom style="medium">
        <color rgb="FF000000"/>
      </bottom>
      <diagonal/>
    </border>
    <border>
      <left style="medium">
        <color indexed="64"/>
      </left>
      <right/>
      <top/>
      <bottom style="medium">
        <color rgb="FF000000"/>
      </bottom>
      <diagonal/>
    </border>
    <border>
      <left style="medium">
        <color indexed="64"/>
      </left>
      <right/>
      <top style="medium">
        <color rgb="FFCCCCCC"/>
      </top>
      <bottom/>
      <diagonal/>
    </border>
    <border>
      <left style="medium">
        <color rgb="FFCCCCCC"/>
      </left>
      <right style="medium">
        <color rgb="FF000000"/>
      </right>
      <top/>
      <bottom/>
      <diagonal/>
    </border>
    <border>
      <left style="medium">
        <color rgb="FF000000"/>
      </left>
      <right/>
      <top/>
      <bottom style="medium">
        <color theme="1"/>
      </bottom>
      <diagonal/>
    </border>
    <border>
      <left style="medium">
        <color theme="9"/>
      </left>
      <right style="medium">
        <color theme="9"/>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rgb="FFCCCCCC"/>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CCCCCC"/>
      </left>
      <right style="medium">
        <color rgb="FF000000"/>
      </right>
      <top/>
      <bottom style="medium">
        <color indexed="64"/>
      </bottom>
      <diagonal/>
    </border>
    <border>
      <left style="medium">
        <color rgb="FFCCCCCC"/>
      </left>
      <right style="medium">
        <color rgb="FF000000"/>
      </right>
      <top style="medium">
        <color rgb="FFCCCCCC"/>
      </top>
      <bottom style="medium">
        <color indexed="64"/>
      </bottom>
      <diagonal/>
    </border>
    <border>
      <left style="medium">
        <color rgb="FFCCCCCC"/>
      </left>
      <right style="medium">
        <color rgb="FF000000"/>
      </right>
      <top style="medium">
        <color indexed="64"/>
      </top>
      <bottom/>
      <diagonal/>
    </border>
    <border>
      <left style="medium">
        <color indexed="64"/>
      </left>
      <right style="medium">
        <color theme="9"/>
      </right>
      <top style="medium">
        <color indexed="64"/>
      </top>
      <bottom style="medium">
        <color indexed="64"/>
      </bottom>
      <diagonal/>
    </border>
    <border>
      <left style="medium">
        <color rgb="FFCCCCCC"/>
      </left>
      <right/>
      <top style="medium">
        <color indexed="64"/>
      </top>
      <bottom style="medium">
        <color indexed="64"/>
      </bottom>
      <diagonal/>
    </border>
    <border>
      <left style="medium">
        <color theme="1"/>
      </left>
      <right/>
      <top style="medium">
        <color indexed="64"/>
      </top>
      <bottom style="medium">
        <color indexed="64"/>
      </bottom>
      <diagonal/>
    </border>
    <border>
      <left style="medium">
        <color rgb="FF000000"/>
      </left>
      <right/>
      <top style="medium">
        <color rgb="FF000000"/>
      </top>
      <bottom style="medium">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top style="medium">
        <color indexed="64"/>
      </top>
      <bottom style="medium">
        <color rgb="FF000000"/>
      </bottom>
      <diagonal/>
    </border>
    <border>
      <left/>
      <right style="medium">
        <color theme="9"/>
      </right>
      <top style="medium">
        <color rgb="FF000000"/>
      </top>
      <bottom/>
      <diagonal/>
    </border>
    <border>
      <left/>
      <right/>
      <top style="thin">
        <color indexed="64"/>
      </top>
      <bottom style="medium">
        <color indexed="64"/>
      </bottom>
      <diagonal/>
    </border>
    <border>
      <left style="medium">
        <color theme="9"/>
      </left>
      <right style="medium">
        <color theme="9"/>
      </right>
      <top style="medium">
        <color theme="9"/>
      </top>
      <bottom/>
      <diagonal/>
    </border>
    <border>
      <left style="medium">
        <color rgb="FFCCCCCC"/>
      </left>
      <right style="medium">
        <color rgb="FF000000"/>
      </right>
      <top style="medium">
        <color rgb="FF000000"/>
      </top>
      <bottom/>
      <diagonal/>
    </border>
    <border>
      <left style="medium">
        <color rgb="FF000000"/>
      </left>
      <right style="medium">
        <color rgb="FF000000"/>
      </right>
      <top style="medium">
        <color indexed="64"/>
      </top>
      <bottom style="medium">
        <color indexed="64"/>
      </bottom>
      <diagonal/>
    </border>
    <border>
      <left style="thin">
        <color indexed="64"/>
      </left>
      <right style="medium">
        <color rgb="FF000000"/>
      </right>
      <top/>
      <bottom/>
      <diagonal/>
    </border>
    <border>
      <left style="thin">
        <color indexed="64"/>
      </left>
      <right style="medium">
        <color rgb="FFCCCCCC"/>
      </right>
      <top/>
      <bottom/>
      <diagonal/>
    </border>
    <border>
      <left style="medium">
        <color rgb="FF000000"/>
      </left>
      <right style="medium">
        <color rgb="FF000000"/>
      </right>
      <top style="medium">
        <color indexed="64"/>
      </top>
      <bottom style="medium">
        <color rgb="FF000000"/>
      </bottom>
      <diagonal/>
    </border>
    <border>
      <left style="medium">
        <color theme="9"/>
      </left>
      <right/>
      <top style="medium">
        <color indexed="64"/>
      </top>
      <bottom style="medium">
        <color rgb="FF000000"/>
      </bottom>
      <diagonal/>
    </border>
    <border>
      <left/>
      <right style="medium">
        <color theme="9"/>
      </right>
      <top style="medium">
        <color indexed="64"/>
      </top>
      <bottom style="medium">
        <color indexed="64"/>
      </bottom>
      <diagonal/>
    </border>
    <border>
      <left/>
      <right/>
      <top style="medium">
        <color rgb="FFCCCCCC"/>
      </top>
      <bottom/>
      <diagonal/>
    </border>
    <border>
      <left/>
      <right style="medium">
        <color theme="9"/>
      </right>
      <top style="medium">
        <color indexed="64"/>
      </top>
      <bottom/>
      <diagonal/>
    </border>
    <border>
      <left/>
      <right style="medium">
        <color theme="9"/>
      </right>
      <top style="medium">
        <color rgb="FF000000"/>
      </top>
      <bottom style="medium">
        <color rgb="FF000000"/>
      </bottom>
      <diagonal/>
    </border>
    <border>
      <left/>
      <right style="medium">
        <color theme="9"/>
      </right>
      <top/>
      <bottom style="medium">
        <color rgb="FF000000"/>
      </bottom>
      <diagonal/>
    </border>
    <border>
      <left/>
      <right style="medium">
        <color theme="9"/>
      </right>
      <top style="medium">
        <color rgb="FF000000"/>
      </top>
      <bottom style="medium">
        <color indexed="64"/>
      </bottom>
      <diagonal/>
    </border>
    <border>
      <left/>
      <right style="medium">
        <color theme="9"/>
      </right>
      <top style="medium">
        <color indexed="64"/>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CCCCCC"/>
      </left>
      <right/>
      <top style="medium">
        <color rgb="FFCCCCCC"/>
      </top>
      <bottom style="medium">
        <color rgb="FFCCCCCC"/>
      </bottom>
      <diagonal/>
    </border>
    <border>
      <left style="medium">
        <color rgb="FFCCCCCC"/>
      </left>
      <right/>
      <top style="medium">
        <color rgb="FFCCCCCC"/>
      </top>
      <bottom/>
      <diagonal/>
    </border>
  </borders>
  <cellStyleXfs count="10">
    <xf numFmtId="0" fontId="0" fillId="0" borderId="0"/>
    <xf numFmtId="0" fontId="42" fillId="0" borderId="10"/>
    <xf numFmtId="0" fontId="44" fillId="0" borderId="0" applyNumberFormat="0" applyFill="0" applyBorder="0" applyAlignment="0" applyProtection="0"/>
    <xf numFmtId="0" fontId="37" fillId="0" borderId="10"/>
    <xf numFmtId="0" fontId="37" fillId="0" borderId="10"/>
    <xf numFmtId="0" fontId="3" fillId="0" borderId="10"/>
    <xf numFmtId="0" fontId="2" fillId="0" borderId="10"/>
    <xf numFmtId="0" fontId="70" fillId="0" borderId="10"/>
    <xf numFmtId="0" fontId="37" fillId="0" borderId="10"/>
    <xf numFmtId="0" fontId="1" fillId="0" borderId="10"/>
  </cellStyleXfs>
  <cellXfs count="634">
    <xf numFmtId="0" fontId="0" fillId="0" borderId="0" xfId="0"/>
    <xf numFmtId="0" fontId="5" fillId="0" borderId="0" xfId="0" applyFont="1"/>
    <xf numFmtId="0" fontId="6" fillId="0" borderId="0" xfId="0" applyFont="1"/>
    <xf numFmtId="0" fontId="9" fillId="0" borderId="0" xfId="0" applyFont="1" applyAlignment="1">
      <alignment horizontal="right"/>
    </xf>
    <xf numFmtId="0" fontId="0" fillId="0" borderId="7" xfId="0" applyBorder="1"/>
    <xf numFmtId="0" fontId="12" fillId="0" borderId="0" xfId="0" applyFont="1"/>
    <xf numFmtId="0" fontId="19" fillId="0" borderId="0" xfId="0" applyFont="1" applyAlignment="1">
      <alignment horizontal="right"/>
    </xf>
    <xf numFmtId="0" fontId="20" fillId="3" borderId="10" xfId="0" applyFont="1" applyFill="1" applyBorder="1" applyAlignment="1">
      <alignment horizontal="center"/>
    </xf>
    <xf numFmtId="0" fontId="20" fillId="3" borderId="10" xfId="0" applyFont="1" applyFill="1" applyBorder="1"/>
    <xf numFmtId="0" fontId="26" fillId="3" borderId="14" xfId="0" applyFont="1" applyFill="1" applyBorder="1" applyAlignment="1">
      <alignment horizontal="right"/>
    </xf>
    <xf numFmtId="0" fontId="30" fillId="0" borderId="0" xfId="0" applyFont="1"/>
    <xf numFmtId="0" fontId="20" fillId="0" borderId="0" xfId="0" applyFont="1"/>
    <xf numFmtId="1" fontId="34" fillId="0" borderId="0" xfId="0" applyNumberFormat="1" applyFont="1"/>
    <xf numFmtId="0" fontId="20" fillId="0" borderId="0" xfId="0" applyFont="1" applyAlignment="1">
      <alignment horizontal="center"/>
    </xf>
    <xf numFmtId="0" fontId="17" fillId="0" borderId="0" xfId="0" applyFont="1"/>
    <xf numFmtId="0" fontId="15" fillId="0" borderId="0" xfId="0" applyFont="1"/>
    <xf numFmtId="0" fontId="33" fillId="0" borderId="0" xfId="0" applyFont="1"/>
    <xf numFmtId="0" fontId="37" fillId="0" borderId="15" xfId="0" applyFont="1" applyBorder="1" applyAlignment="1">
      <alignment vertical="center" wrapText="1"/>
    </xf>
    <xf numFmtId="1" fontId="34" fillId="0" borderId="10" xfId="0" applyNumberFormat="1" applyFont="1" applyBorder="1"/>
    <xf numFmtId="0" fontId="20" fillId="0" borderId="10" xfId="0" applyFont="1" applyBorder="1"/>
    <xf numFmtId="0" fontId="37" fillId="0" borderId="10" xfId="0" applyFont="1" applyBorder="1" applyAlignment="1">
      <alignment wrapText="1"/>
    </xf>
    <xf numFmtId="0" fontId="37" fillId="0" borderId="10" xfId="0" applyFont="1" applyBorder="1" applyAlignment="1">
      <alignment vertical="center" wrapText="1"/>
    </xf>
    <xf numFmtId="0" fontId="12" fillId="0" borderId="10" xfId="0" applyFont="1" applyBorder="1"/>
    <xf numFmtId="0" fontId="0" fillId="0" borderId="10" xfId="0" applyBorder="1"/>
    <xf numFmtId="0" fontId="37" fillId="11" borderId="19" xfId="0" applyFont="1" applyFill="1" applyBorder="1" applyAlignment="1">
      <alignment vertical="center" wrapText="1"/>
    </xf>
    <xf numFmtId="0" fontId="37" fillId="11" borderId="24" xfId="0" applyFont="1" applyFill="1" applyBorder="1" applyAlignment="1">
      <alignment vertical="center" wrapText="1"/>
    </xf>
    <xf numFmtId="0" fontId="28" fillId="6" borderId="28" xfId="0" applyFont="1" applyFill="1" applyBorder="1" applyAlignment="1">
      <alignment horizontal="center"/>
    </xf>
    <xf numFmtId="1" fontId="28" fillId="7" borderId="29" xfId="0" applyNumberFormat="1" applyFont="1" applyFill="1" applyBorder="1" applyAlignment="1">
      <alignment horizontal="center"/>
    </xf>
    <xf numFmtId="0" fontId="28" fillId="7" borderId="29" xfId="0" applyFont="1" applyFill="1" applyBorder="1" applyAlignment="1">
      <alignment horizontal="center"/>
    </xf>
    <xf numFmtId="1" fontId="28" fillId="7" borderId="31" xfId="0" applyNumberFormat="1" applyFont="1" applyFill="1" applyBorder="1" applyAlignment="1">
      <alignment horizontal="center"/>
    </xf>
    <xf numFmtId="0" fontId="37" fillId="0" borderId="40" xfId="0" applyFont="1" applyBorder="1" applyAlignment="1">
      <alignment wrapText="1"/>
    </xf>
    <xf numFmtId="0" fontId="37" fillId="0" borderId="40" xfId="0" applyFont="1" applyBorder="1" applyAlignment="1">
      <alignment vertical="center" wrapText="1"/>
    </xf>
    <xf numFmtId="0" fontId="37" fillId="0" borderId="33" xfId="0" applyFont="1" applyBorder="1" applyAlignment="1">
      <alignment vertical="center" wrapText="1"/>
    </xf>
    <xf numFmtId="0" fontId="37" fillId="12" borderId="19" xfId="0" applyFont="1" applyFill="1" applyBorder="1" applyAlignment="1">
      <alignment wrapText="1"/>
    </xf>
    <xf numFmtId="0" fontId="37" fillId="12" borderId="20" xfId="0" applyFont="1" applyFill="1" applyBorder="1" applyAlignment="1">
      <alignment wrapText="1"/>
    </xf>
    <xf numFmtId="0" fontId="37" fillId="11" borderId="19" xfId="0" applyFont="1" applyFill="1" applyBorder="1" applyAlignment="1">
      <alignment vertical="center"/>
    </xf>
    <xf numFmtId="0" fontId="37" fillId="0" borderId="43" xfId="0" applyFont="1" applyBorder="1"/>
    <xf numFmtId="0" fontId="37" fillId="0" borderId="40" xfId="0" applyFont="1" applyBorder="1"/>
    <xf numFmtId="0" fontId="37" fillId="12" borderId="19" xfId="0" applyFont="1" applyFill="1" applyBorder="1"/>
    <xf numFmtId="0" fontId="37" fillId="11" borderId="25" xfId="0" applyFont="1" applyFill="1" applyBorder="1" applyAlignment="1">
      <alignment vertical="center"/>
    </xf>
    <xf numFmtId="0" fontId="37" fillId="11" borderId="24" xfId="0" applyFont="1" applyFill="1" applyBorder="1" applyAlignment="1">
      <alignment vertical="center"/>
    </xf>
    <xf numFmtId="0" fontId="10" fillId="3" borderId="10" xfId="0" applyFont="1" applyFill="1" applyBorder="1" applyAlignment="1">
      <alignment horizontal="center"/>
    </xf>
    <xf numFmtId="0" fontId="7" fillId="3" borderId="10" xfId="0" applyFont="1" applyFill="1" applyBorder="1" applyAlignment="1">
      <alignment horizontal="center"/>
    </xf>
    <xf numFmtId="0" fontId="13" fillId="3" borderId="10" xfId="0" applyFont="1" applyFill="1" applyBorder="1" applyAlignment="1">
      <alignment horizontal="center"/>
    </xf>
    <xf numFmtId="0" fontId="12" fillId="3" borderId="10" xfId="0" applyFont="1" applyFill="1" applyBorder="1"/>
    <xf numFmtId="1" fontId="16" fillId="3" borderId="10" xfId="0" applyNumberFormat="1" applyFont="1" applyFill="1" applyBorder="1" applyAlignment="1">
      <alignment horizontal="center"/>
    </xf>
    <xf numFmtId="1" fontId="11" fillId="3" borderId="10" xfId="0" applyNumberFormat="1" applyFont="1" applyFill="1" applyBorder="1"/>
    <xf numFmtId="0" fontId="21" fillId="3" borderId="10" xfId="0" applyFont="1" applyFill="1" applyBorder="1"/>
    <xf numFmtId="0" fontId="21" fillId="3" borderId="10" xfId="0" applyFont="1" applyFill="1" applyBorder="1" applyAlignment="1">
      <alignment horizontal="center"/>
    </xf>
    <xf numFmtId="0" fontId="23" fillId="3" borderId="10" xfId="0" applyFont="1" applyFill="1" applyBorder="1"/>
    <xf numFmtId="1" fontId="24" fillId="3" borderId="10" xfId="0" applyNumberFormat="1" applyFont="1" applyFill="1" applyBorder="1"/>
    <xf numFmtId="0" fontId="25" fillId="3" borderId="10" xfId="0" applyFont="1" applyFill="1" applyBorder="1"/>
    <xf numFmtId="0" fontId="26" fillId="3" borderId="10" xfId="0" applyFont="1" applyFill="1" applyBorder="1" applyAlignment="1">
      <alignment horizontal="left"/>
    </xf>
    <xf numFmtId="0" fontId="26" fillId="3" borderId="10" xfId="0" applyFont="1" applyFill="1" applyBorder="1" applyAlignment="1">
      <alignment horizontal="right"/>
    </xf>
    <xf numFmtId="0" fontId="26" fillId="3" borderId="10" xfId="0" applyFont="1" applyFill="1" applyBorder="1"/>
    <xf numFmtId="0" fontId="30" fillId="3" borderId="10" xfId="0" applyFont="1" applyFill="1" applyBorder="1"/>
    <xf numFmtId="0" fontId="30" fillId="3" borderId="10" xfId="0" applyFont="1" applyFill="1" applyBorder="1" applyAlignment="1">
      <alignment horizontal="center"/>
    </xf>
    <xf numFmtId="0" fontId="31" fillId="3" borderId="10" xfId="0" applyFont="1" applyFill="1" applyBorder="1"/>
    <xf numFmtId="0" fontId="32" fillId="3" borderId="10" xfId="0" applyFont="1" applyFill="1" applyBorder="1"/>
    <xf numFmtId="0" fontId="33" fillId="3" borderId="10" xfId="0" applyFont="1" applyFill="1" applyBorder="1"/>
    <xf numFmtId="0" fontId="4" fillId="0" borderId="13" xfId="0" applyFont="1" applyBorder="1"/>
    <xf numFmtId="0" fontId="0" fillId="0" borderId="5" xfId="0" applyBorder="1"/>
    <xf numFmtId="0" fontId="37" fillId="18" borderId="25" xfId="0" applyFont="1" applyFill="1" applyBorder="1" applyAlignment="1">
      <alignment vertical="center"/>
    </xf>
    <xf numFmtId="0" fontId="37" fillId="18" borderId="19" xfId="0" applyFont="1" applyFill="1" applyBorder="1" applyAlignment="1">
      <alignment vertical="center"/>
    </xf>
    <xf numFmtId="0" fontId="37" fillId="18" borderId="24" xfId="0" applyFont="1" applyFill="1" applyBorder="1" applyAlignment="1">
      <alignment vertical="center"/>
    </xf>
    <xf numFmtId="0" fontId="0" fillId="0" borderId="10" xfId="1" applyFont="1"/>
    <xf numFmtId="0" fontId="40" fillId="0" borderId="34" xfId="0" applyFont="1" applyBorder="1" applyAlignment="1">
      <alignment horizontal="center"/>
    </xf>
    <xf numFmtId="0" fontId="20" fillId="0" borderId="10" xfId="0" applyFont="1" applyBorder="1" applyAlignment="1">
      <alignment horizontal="center"/>
    </xf>
    <xf numFmtId="0" fontId="39" fillId="0" borderId="11" xfId="0" applyFont="1" applyBorder="1" applyAlignment="1">
      <alignment horizontal="center"/>
    </xf>
    <xf numFmtId="0" fontId="46" fillId="0" borderId="35" xfId="0" applyFont="1" applyBorder="1" applyAlignment="1">
      <alignment horizontal="left" vertical="center"/>
    </xf>
    <xf numFmtId="1" fontId="47" fillId="0" borderId="35" xfId="0" applyNumberFormat="1" applyFont="1" applyBorder="1" applyAlignment="1">
      <alignment horizontal="center"/>
    </xf>
    <xf numFmtId="0" fontId="37" fillId="24" borderId="19" xfId="0" applyFont="1" applyFill="1" applyBorder="1" applyAlignment="1">
      <alignment vertical="center" wrapText="1"/>
    </xf>
    <xf numFmtId="0" fontId="37" fillId="24" borderId="24" xfId="0" applyFont="1" applyFill="1" applyBorder="1" applyAlignment="1">
      <alignment vertical="center" wrapText="1"/>
    </xf>
    <xf numFmtId="0" fontId="37" fillId="24" borderId="19" xfId="0" applyFont="1" applyFill="1" applyBorder="1" applyAlignment="1">
      <alignment wrapText="1"/>
    </xf>
    <xf numFmtId="0" fontId="37" fillId="24" borderId="11" xfId="0" applyFont="1" applyFill="1" applyBorder="1" applyAlignment="1">
      <alignment wrapText="1"/>
    </xf>
    <xf numFmtId="0" fontId="41" fillId="0" borderId="37" xfId="0" applyFont="1" applyBorder="1" applyAlignment="1">
      <alignment horizontal="left" vertical="center" wrapText="1"/>
    </xf>
    <xf numFmtId="0" fontId="0" fillId="2" borderId="7" xfId="0" applyFill="1" applyBorder="1"/>
    <xf numFmtId="0" fontId="37" fillId="0" borderId="54" xfId="0" applyFont="1" applyBorder="1"/>
    <xf numFmtId="0" fontId="38" fillId="13" borderId="17" xfId="0" applyFont="1" applyFill="1" applyBorder="1" applyAlignment="1">
      <alignment horizontal="center" vertical="center"/>
    </xf>
    <xf numFmtId="0" fontId="37" fillId="13" borderId="26" xfId="0" applyFont="1" applyFill="1" applyBorder="1" applyAlignment="1">
      <alignment vertical="center" wrapText="1"/>
    </xf>
    <xf numFmtId="0" fontId="37" fillId="13" borderId="19" xfId="0" applyFont="1" applyFill="1" applyBorder="1" applyAlignment="1">
      <alignment vertical="center" wrapText="1"/>
    </xf>
    <xf numFmtId="0" fontId="37" fillId="13" borderId="24" xfId="0" applyFont="1" applyFill="1" applyBorder="1" applyAlignment="1">
      <alignment vertical="center" wrapText="1"/>
    </xf>
    <xf numFmtId="0" fontId="0" fillId="0" borderId="35" xfId="0" applyBorder="1"/>
    <xf numFmtId="0" fontId="37" fillId="24" borderId="17" xfId="0" applyFont="1" applyFill="1" applyBorder="1"/>
    <xf numFmtId="0" fontId="54" fillId="24" borderId="32" xfId="0" applyFont="1" applyFill="1" applyBorder="1" applyAlignment="1">
      <alignment vertical="center" wrapText="1"/>
    </xf>
    <xf numFmtId="0" fontId="54" fillId="13" borderId="32" xfId="0" applyFont="1" applyFill="1" applyBorder="1" applyAlignment="1">
      <alignment vertical="center" wrapText="1"/>
    </xf>
    <xf numFmtId="0" fontId="37" fillId="11" borderId="25" xfId="0" applyFont="1" applyFill="1" applyBorder="1" applyAlignment="1">
      <alignment vertical="center" wrapText="1"/>
    </xf>
    <xf numFmtId="0" fontId="39" fillId="24" borderId="1" xfId="0" applyFont="1" applyFill="1" applyBorder="1" applyAlignment="1">
      <alignment horizontal="center"/>
    </xf>
    <xf numFmtId="0" fontId="54" fillId="24" borderId="18" xfId="0" applyFont="1" applyFill="1" applyBorder="1"/>
    <xf numFmtId="0" fontId="54" fillId="12" borderId="12" xfId="0" applyFont="1" applyFill="1" applyBorder="1" applyAlignment="1">
      <alignment wrapText="1"/>
    </xf>
    <xf numFmtId="0" fontId="38" fillId="25" borderId="12" xfId="0" applyFont="1" applyFill="1" applyBorder="1" applyAlignment="1">
      <alignment vertical="center" wrapText="1"/>
    </xf>
    <xf numFmtId="0" fontId="37" fillId="25" borderId="17" xfId="0" applyFont="1" applyFill="1" applyBorder="1"/>
    <xf numFmtId="0" fontId="37" fillId="25" borderId="19" xfId="0" applyFont="1" applyFill="1" applyBorder="1" applyAlignment="1">
      <alignment wrapText="1"/>
    </xf>
    <xf numFmtId="0" fontId="37" fillId="25" borderId="11" xfId="0" applyFont="1" applyFill="1" applyBorder="1" applyAlignment="1">
      <alignment wrapText="1"/>
    </xf>
    <xf numFmtId="0" fontId="37" fillId="0" borderId="10" xfId="0" applyFont="1" applyBorder="1"/>
    <xf numFmtId="0" fontId="55" fillId="0" borderId="10" xfId="1" applyFont="1"/>
    <xf numFmtId="0" fontId="55" fillId="0" borderId="10" xfId="1" applyFont="1" applyAlignment="1">
      <alignment vertical="center"/>
    </xf>
    <xf numFmtId="0" fontId="55" fillId="0" borderId="9" xfId="1" applyFont="1" applyBorder="1" applyAlignment="1">
      <alignment vertical="center"/>
    </xf>
    <xf numFmtId="0" fontId="55" fillId="0" borderId="9" xfId="1" quotePrefix="1" applyFont="1" applyBorder="1" applyAlignment="1">
      <alignment vertical="center"/>
    </xf>
    <xf numFmtId="0" fontId="55" fillId="0" borderId="10" xfId="1" applyFont="1" applyAlignment="1">
      <alignment horizontal="left" vertical="center" indent="5"/>
    </xf>
    <xf numFmtId="0" fontId="57" fillId="0" borderId="10" xfId="1" applyFont="1" applyAlignment="1">
      <alignment vertical="center"/>
    </xf>
    <xf numFmtId="0" fontId="55" fillId="0" borderId="9" xfId="1" quotePrefix="1" applyFont="1" applyBorder="1" applyAlignment="1">
      <alignment horizontal="left" vertical="center"/>
    </xf>
    <xf numFmtId="0" fontId="55" fillId="0" borderId="10" xfId="1" applyFont="1" applyAlignment="1">
      <alignment horizontal="left" vertical="center"/>
    </xf>
    <xf numFmtId="0" fontId="55" fillId="0" borderId="10" xfId="1" applyFont="1" applyAlignment="1">
      <alignment horizontal="left"/>
    </xf>
    <xf numFmtId="0" fontId="59" fillId="0" borderId="10" xfId="1" applyFont="1"/>
    <xf numFmtId="0" fontId="55" fillId="0" borderId="10" xfId="1" applyFont="1" applyAlignment="1">
      <alignment horizontal="left" vertical="center" indent="1"/>
    </xf>
    <xf numFmtId="0" fontId="56" fillId="19" borderId="1" xfId="1" applyFont="1" applyFill="1" applyBorder="1" applyAlignment="1">
      <alignment horizontal="center" vertical="center"/>
    </xf>
    <xf numFmtId="0" fontId="56" fillId="20" borderId="7" xfId="1" applyFont="1" applyFill="1" applyBorder="1" applyAlignment="1">
      <alignment horizontal="center" vertical="center"/>
    </xf>
    <xf numFmtId="0" fontId="56" fillId="21" borderId="7" xfId="1" applyFont="1" applyFill="1" applyBorder="1" applyAlignment="1">
      <alignment horizontal="center" vertical="center"/>
    </xf>
    <xf numFmtId="0" fontId="55" fillId="0" borderId="10" xfId="1" applyFont="1" applyAlignment="1">
      <alignment vertical="center" wrapText="1"/>
    </xf>
    <xf numFmtId="0" fontId="56" fillId="22" borderId="1" xfId="1" applyFont="1" applyFill="1" applyBorder="1" applyAlignment="1">
      <alignment horizontal="center" vertical="center"/>
    </xf>
    <xf numFmtId="0" fontId="56" fillId="22" borderId="7" xfId="1" applyFont="1" applyFill="1" applyBorder="1" applyAlignment="1">
      <alignment horizontal="center" vertical="center"/>
    </xf>
    <xf numFmtId="0" fontId="40" fillId="0" borderId="34" xfId="0" applyFont="1" applyBorder="1" applyAlignment="1">
      <alignment horizontal="center" vertical="center"/>
    </xf>
    <xf numFmtId="0" fontId="54" fillId="10" borderId="12" xfId="0" applyFont="1" applyFill="1" applyBorder="1" applyAlignment="1">
      <alignment vertical="center" wrapText="1"/>
    </xf>
    <xf numFmtId="0" fontId="37" fillId="10" borderId="19" xfId="0" applyFont="1" applyFill="1" applyBorder="1" applyAlignment="1">
      <alignment vertical="center"/>
    </xf>
    <xf numFmtId="0" fontId="37" fillId="10" borderId="19" xfId="0" applyFont="1" applyFill="1" applyBorder="1" applyAlignment="1">
      <alignment vertical="center" wrapText="1"/>
    </xf>
    <xf numFmtId="0" fontId="37" fillId="10" borderId="11" xfId="0" applyFont="1" applyFill="1" applyBorder="1" applyAlignment="1">
      <alignment vertical="center" wrapText="1"/>
    </xf>
    <xf numFmtId="0" fontId="37" fillId="0" borderId="39" xfId="0" applyFont="1" applyBorder="1" applyAlignment="1">
      <alignment vertical="center"/>
    </xf>
    <xf numFmtId="0" fontId="37" fillId="0" borderId="15" xfId="0" applyFont="1" applyBorder="1" applyAlignment="1">
      <alignment vertical="center"/>
    </xf>
    <xf numFmtId="0" fontId="39" fillId="23" borderId="11" xfId="0" applyFont="1" applyFill="1" applyBorder="1" applyAlignment="1">
      <alignment horizontal="center" vertical="center"/>
    </xf>
    <xf numFmtId="0" fontId="39" fillId="23" borderId="1" xfId="0" applyFont="1" applyFill="1" applyBorder="1" applyAlignment="1">
      <alignment horizontal="center" vertical="center"/>
    </xf>
    <xf numFmtId="0" fontId="37" fillId="23" borderId="16" xfId="0" applyFont="1" applyFill="1" applyBorder="1" applyAlignment="1">
      <alignment vertical="center" wrapText="1"/>
    </xf>
    <xf numFmtId="0" fontId="37" fillId="23" borderId="19" xfId="0" applyFont="1" applyFill="1" applyBorder="1" applyAlignment="1">
      <alignment vertical="center" wrapText="1"/>
    </xf>
    <xf numFmtId="0" fontId="37" fillId="23" borderId="11" xfId="0" applyFont="1" applyFill="1" applyBorder="1" applyAlignment="1">
      <alignment vertical="center" wrapText="1"/>
    </xf>
    <xf numFmtId="0" fontId="54" fillId="12" borderId="12" xfId="0" applyFont="1" applyFill="1" applyBorder="1" applyAlignment="1">
      <alignment vertical="center" wrapText="1"/>
    </xf>
    <xf numFmtId="0" fontId="38" fillId="12" borderId="53" xfId="0" applyFont="1" applyFill="1" applyBorder="1" applyAlignment="1">
      <alignment horizontal="center" vertical="center" wrapText="1"/>
    </xf>
    <xf numFmtId="0" fontId="37" fillId="12" borderId="19" xfId="0" applyFont="1" applyFill="1" applyBorder="1" applyAlignment="1">
      <alignment vertical="center"/>
    </xf>
    <xf numFmtId="0" fontId="37" fillId="12" borderId="19" xfId="0" applyFont="1" applyFill="1" applyBorder="1" applyAlignment="1">
      <alignment vertical="center" wrapText="1"/>
    </xf>
    <xf numFmtId="0" fontId="37" fillId="12" borderId="20" xfId="0" applyFont="1" applyFill="1" applyBorder="1" applyAlignment="1">
      <alignment vertical="center" wrapText="1"/>
    </xf>
    <xf numFmtId="0" fontId="0" fillId="0" borderId="10" xfId="0" applyBorder="1" applyAlignment="1">
      <alignment vertical="center"/>
    </xf>
    <xf numFmtId="0" fontId="37" fillId="0" borderId="33" xfId="0" applyFont="1" applyBorder="1" applyAlignment="1">
      <alignment vertical="center"/>
    </xf>
    <xf numFmtId="0" fontId="39" fillId="24" borderId="11" xfId="0" applyFont="1" applyFill="1" applyBorder="1" applyAlignment="1">
      <alignment horizontal="center" vertical="center" wrapText="1"/>
    </xf>
    <xf numFmtId="0" fontId="39" fillId="24" borderId="1" xfId="0" applyFont="1" applyFill="1" applyBorder="1" applyAlignment="1">
      <alignment horizontal="center" vertical="center" wrapText="1"/>
    </xf>
    <xf numFmtId="0" fontId="37" fillId="24" borderId="19" xfId="0" applyFont="1" applyFill="1" applyBorder="1" applyAlignment="1">
      <alignment horizontal="center" vertical="center"/>
    </xf>
    <xf numFmtId="0" fontId="37" fillId="24" borderId="33" xfId="0" applyFont="1" applyFill="1" applyBorder="1" applyAlignment="1">
      <alignment vertical="center" wrapText="1"/>
    </xf>
    <xf numFmtId="0" fontId="39" fillId="0" borderId="11" xfId="0" applyFont="1" applyBorder="1" applyAlignment="1">
      <alignment horizontal="center" vertical="center" wrapText="1"/>
    </xf>
    <xf numFmtId="0" fontId="37" fillId="24" borderId="26" xfId="0" applyFont="1" applyFill="1" applyBorder="1" applyAlignment="1">
      <alignment vertical="center" wrapText="1"/>
    </xf>
    <xf numFmtId="0" fontId="38" fillId="24" borderId="17" xfId="0" applyFont="1" applyFill="1" applyBorder="1" applyAlignment="1">
      <alignment horizontal="center" vertical="center"/>
    </xf>
    <xf numFmtId="0" fontId="37" fillId="11" borderId="19" xfId="0" applyFont="1" applyFill="1" applyBorder="1" applyAlignment="1">
      <alignment horizontal="center" vertical="center"/>
    </xf>
    <xf numFmtId="0" fontId="37" fillId="13" borderId="19" xfId="0" applyFont="1" applyFill="1" applyBorder="1" applyAlignment="1">
      <alignment horizontal="center" vertical="center"/>
    </xf>
    <xf numFmtId="0" fontId="37" fillId="0" borderId="10" xfId="0" applyFont="1" applyBorder="1" applyAlignment="1">
      <alignment horizontal="center" vertical="center"/>
    </xf>
    <xf numFmtId="0" fontId="37" fillId="13" borderId="19" xfId="0" applyFont="1" applyFill="1" applyBorder="1" applyAlignment="1">
      <alignment vertical="center"/>
    </xf>
    <xf numFmtId="0" fontId="37" fillId="10" borderId="19" xfId="0" applyFont="1" applyFill="1" applyBorder="1" applyAlignment="1">
      <alignment horizontal="center" vertical="center"/>
    </xf>
    <xf numFmtId="0" fontId="0" fillId="26" borderId="0" xfId="0" applyFill="1"/>
    <xf numFmtId="0" fontId="39" fillId="24" borderId="19" xfId="0" applyFont="1" applyFill="1" applyBorder="1" applyAlignment="1">
      <alignment horizontal="center" vertical="center" wrapText="1"/>
    </xf>
    <xf numFmtId="0" fontId="38" fillId="24" borderId="26" xfId="0" applyFont="1" applyFill="1" applyBorder="1" applyAlignment="1">
      <alignment horizontal="center" vertical="center" wrapText="1"/>
    </xf>
    <xf numFmtId="0" fontId="38" fillId="24" borderId="26" xfId="0" applyFont="1" applyFill="1" applyBorder="1" applyAlignment="1">
      <alignment horizontal="center" vertical="center"/>
    </xf>
    <xf numFmtId="0" fontId="38" fillId="13" borderId="26" xfId="0" applyFont="1" applyFill="1" applyBorder="1" applyAlignment="1">
      <alignment horizontal="center" vertical="center"/>
    </xf>
    <xf numFmtId="0" fontId="18" fillId="0" borderId="32" xfId="0" applyFont="1" applyBorder="1" applyAlignment="1">
      <alignment vertical="center"/>
    </xf>
    <xf numFmtId="0" fontId="53" fillId="9" borderId="73" xfId="0" applyFont="1" applyFill="1" applyBorder="1" applyAlignment="1">
      <alignment horizontal="center" vertical="center" wrapText="1"/>
    </xf>
    <xf numFmtId="1" fontId="51" fillId="15" borderId="19" xfId="0" quotePrefix="1" applyNumberFormat="1" applyFont="1" applyFill="1" applyBorder="1" applyAlignment="1">
      <alignment horizontal="center"/>
    </xf>
    <xf numFmtId="1" fontId="51" fillId="15" borderId="11" xfId="0" quotePrefix="1" applyNumberFormat="1" applyFont="1" applyFill="1" applyBorder="1" applyAlignment="1">
      <alignment horizontal="center"/>
    </xf>
    <xf numFmtId="0" fontId="53" fillId="9" borderId="6" xfId="0" applyFont="1" applyFill="1" applyBorder="1" applyAlignment="1">
      <alignment horizontal="center" vertical="center" wrapText="1"/>
    </xf>
    <xf numFmtId="0" fontId="37" fillId="24" borderId="26" xfId="0" applyFont="1" applyFill="1" applyBorder="1"/>
    <xf numFmtId="0" fontId="37" fillId="25" borderId="26" xfId="0" applyFont="1" applyFill="1" applyBorder="1"/>
    <xf numFmtId="0" fontId="37" fillId="0" borderId="0" xfId="0" applyFont="1"/>
    <xf numFmtId="0" fontId="27" fillId="8" borderId="38" xfId="0" applyFont="1" applyFill="1" applyBorder="1" applyAlignment="1">
      <alignment horizontal="center" vertical="center" wrapText="1"/>
    </xf>
    <xf numFmtId="0" fontId="10" fillId="3" borderId="62" xfId="0" applyFont="1" applyFill="1" applyBorder="1" applyAlignment="1">
      <alignment horizontal="center"/>
    </xf>
    <xf numFmtId="0" fontId="68" fillId="3" borderId="54" xfId="0" applyFont="1" applyFill="1" applyBorder="1" applyAlignment="1">
      <alignment horizontal="center" vertical="center"/>
    </xf>
    <xf numFmtId="0" fontId="20" fillId="3" borderId="63" xfId="0" applyFont="1" applyFill="1" applyBorder="1"/>
    <xf numFmtId="0" fontId="20" fillId="3" borderId="0" xfId="0" applyFont="1" applyFill="1"/>
    <xf numFmtId="0" fontId="26" fillId="28" borderId="10" xfId="0" applyFont="1" applyFill="1" applyBorder="1" applyAlignment="1">
      <alignment vertical="center"/>
    </xf>
    <xf numFmtId="14" fontId="26" fillId="28" borderId="10" xfId="0" applyNumberFormat="1" applyFont="1" applyFill="1" applyBorder="1" applyAlignment="1">
      <alignment horizontal="left" vertical="center"/>
    </xf>
    <xf numFmtId="0" fontId="12" fillId="3" borderId="56" xfId="0" applyFont="1" applyFill="1" applyBorder="1"/>
    <xf numFmtId="0" fontId="10" fillId="3" borderId="60" xfId="0" applyFont="1" applyFill="1" applyBorder="1" applyAlignment="1">
      <alignment horizontal="center"/>
    </xf>
    <xf numFmtId="1" fontId="11" fillId="3" borderId="60" xfId="0" applyNumberFormat="1" applyFont="1" applyFill="1" applyBorder="1"/>
    <xf numFmtId="0" fontId="13" fillId="3" borderId="60" xfId="0" applyFont="1" applyFill="1" applyBorder="1" applyAlignment="1">
      <alignment horizontal="center"/>
    </xf>
    <xf numFmtId="0" fontId="12" fillId="3" borderId="61" xfId="0" applyFont="1" applyFill="1" applyBorder="1"/>
    <xf numFmtId="0" fontId="12" fillId="3" borderId="62" xfId="0" applyFont="1" applyFill="1" applyBorder="1"/>
    <xf numFmtId="0" fontId="12" fillId="3" borderId="63" xfId="0" applyFont="1" applyFill="1" applyBorder="1"/>
    <xf numFmtId="0" fontId="26" fillId="27" borderId="10" xfId="0" applyFont="1" applyFill="1" applyBorder="1" applyAlignment="1">
      <alignment vertical="center"/>
    </xf>
    <xf numFmtId="0" fontId="33" fillId="3" borderId="63" xfId="0" applyFont="1" applyFill="1" applyBorder="1"/>
    <xf numFmtId="0" fontId="20" fillId="0" borderId="10" xfId="0" applyFont="1" applyBorder="1" applyAlignment="1">
      <alignment horizontal="center" vertical="center"/>
    </xf>
    <xf numFmtId="0" fontId="33" fillId="0" borderId="10" xfId="0" applyFont="1" applyBorder="1"/>
    <xf numFmtId="0" fontId="12" fillId="3" borderId="37" xfId="0" applyFont="1" applyFill="1" applyBorder="1"/>
    <xf numFmtId="0" fontId="12" fillId="3" borderId="35" xfId="0" applyFont="1" applyFill="1" applyBorder="1"/>
    <xf numFmtId="0" fontId="12" fillId="3" borderId="64" xfId="0" applyFont="1" applyFill="1" applyBorder="1"/>
    <xf numFmtId="0" fontId="10" fillId="3" borderId="75" xfId="0" applyFont="1" applyFill="1" applyBorder="1" applyAlignment="1">
      <alignment horizontal="center" vertical="center"/>
    </xf>
    <xf numFmtId="0" fontId="28" fillId="6" borderId="11" xfId="0" applyFont="1" applyFill="1" applyBorder="1" applyAlignment="1">
      <alignment horizontal="center"/>
    </xf>
    <xf numFmtId="1" fontId="28" fillId="7" borderId="11" xfId="0" applyNumberFormat="1" applyFont="1" applyFill="1" applyBorder="1" applyAlignment="1">
      <alignment horizontal="center"/>
    </xf>
    <xf numFmtId="0" fontId="28" fillId="7" borderId="11" xfId="0" applyFont="1" applyFill="1" applyBorder="1" applyAlignment="1">
      <alignment horizontal="center"/>
    </xf>
    <xf numFmtId="0" fontId="12" fillId="3" borderId="72" xfId="0" applyFont="1" applyFill="1" applyBorder="1"/>
    <xf numFmtId="0" fontId="26" fillId="29" borderId="0" xfId="0" applyFont="1" applyFill="1" applyAlignment="1">
      <alignment vertical="center"/>
    </xf>
    <xf numFmtId="0" fontId="50" fillId="3" borderId="70" xfId="0" applyFont="1" applyFill="1" applyBorder="1" applyAlignment="1">
      <alignment horizontal="center" vertical="center"/>
    </xf>
    <xf numFmtId="0" fontId="69" fillId="3" borderId="54" xfId="0" applyFont="1" applyFill="1" applyBorder="1" applyAlignment="1">
      <alignment horizontal="center" vertical="center"/>
    </xf>
    <xf numFmtId="0" fontId="26" fillId="29" borderId="10" xfId="0" applyFont="1" applyFill="1" applyBorder="1" applyAlignment="1">
      <alignment vertical="center"/>
    </xf>
    <xf numFmtId="0" fontId="20" fillId="6" borderId="22" xfId="0" applyFont="1" applyFill="1" applyBorder="1"/>
    <xf numFmtId="0" fontId="27" fillId="5" borderId="27" xfId="0" applyFont="1" applyFill="1" applyBorder="1" applyAlignment="1">
      <alignment horizontal="center" vertical="center" wrapText="1"/>
    </xf>
    <xf numFmtId="1" fontId="29" fillId="3" borderId="79" xfId="0" applyNumberFormat="1" applyFont="1" applyFill="1" applyBorder="1" applyAlignment="1">
      <alignment horizontal="center"/>
    </xf>
    <xf numFmtId="1" fontId="29" fillId="3" borderId="80" xfId="0" applyNumberFormat="1" applyFont="1" applyFill="1" applyBorder="1" applyAlignment="1">
      <alignment horizontal="center"/>
    </xf>
    <xf numFmtId="0" fontId="37" fillId="14" borderId="21" xfId="0" applyFont="1" applyFill="1" applyBorder="1" applyAlignment="1">
      <alignment horizontal="center"/>
    </xf>
    <xf numFmtId="0" fontId="37" fillId="13" borderId="21" xfId="0" applyFont="1" applyFill="1" applyBorder="1" applyAlignment="1">
      <alignment horizontal="center" vertical="center"/>
    </xf>
    <xf numFmtId="0" fontId="37" fillId="12" borderId="21" xfId="0" applyFont="1" applyFill="1" applyBorder="1" applyAlignment="1">
      <alignment horizontal="center"/>
    </xf>
    <xf numFmtId="0" fontId="37" fillId="16" borderId="21" xfId="0" applyFont="1" applyFill="1" applyBorder="1" applyAlignment="1">
      <alignment horizontal="center"/>
    </xf>
    <xf numFmtId="0" fontId="50" fillId="3" borderId="54" xfId="0" applyFont="1" applyFill="1" applyBorder="1" applyAlignment="1">
      <alignment horizontal="center" vertical="center"/>
    </xf>
    <xf numFmtId="0" fontId="0" fillId="0" borderId="0" xfId="0" applyAlignment="1">
      <alignment horizontal="center"/>
    </xf>
    <xf numFmtId="0" fontId="54" fillId="10" borderId="42" xfId="0" applyFont="1" applyFill="1" applyBorder="1" applyAlignment="1">
      <alignment vertical="center" wrapText="1"/>
    </xf>
    <xf numFmtId="0" fontId="54" fillId="12" borderId="47" xfId="0" applyFont="1" applyFill="1" applyBorder="1" applyAlignment="1">
      <alignment vertical="center" wrapText="1"/>
    </xf>
    <xf numFmtId="0" fontId="0" fillId="0" borderId="21" xfId="0" applyBorder="1"/>
    <xf numFmtId="0" fontId="0" fillId="0" borderId="83" xfId="0" applyBorder="1"/>
    <xf numFmtId="0" fontId="37" fillId="0" borderId="83" xfId="0" applyFont="1" applyBorder="1"/>
    <xf numFmtId="0" fontId="37" fillId="0" borderId="41" xfId="0" applyFont="1" applyBorder="1"/>
    <xf numFmtId="0" fontId="37" fillId="14" borderId="46" xfId="0" applyFont="1" applyFill="1" applyBorder="1"/>
    <xf numFmtId="0" fontId="0" fillId="0" borderId="0" xfId="0" applyAlignment="1">
      <alignment horizontal="right"/>
    </xf>
    <xf numFmtId="0" fontId="37" fillId="0" borderId="5" xfId="0" applyFont="1" applyBorder="1"/>
    <xf numFmtId="0" fontId="0" fillId="0" borderId="41" xfId="0" applyBorder="1"/>
    <xf numFmtId="0" fontId="14" fillId="0" borderId="54" xfId="0" applyFont="1" applyBorder="1" applyAlignment="1">
      <alignment horizontal="center" vertical="center"/>
    </xf>
    <xf numFmtId="14" fontId="68" fillId="3" borderId="54" xfId="0" applyNumberFormat="1" applyFont="1" applyFill="1" applyBorder="1" applyAlignment="1">
      <alignment horizontal="center" vertical="center"/>
    </xf>
    <xf numFmtId="0" fontId="8" fillId="0" borderId="55" xfId="0" applyFont="1" applyBorder="1" applyAlignment="1">
      <alignment horizontal="center" vertical="center"/>
    </xf>
    <xf numFmtId="0" fontId="37" fillId="26" borderId="0" xfId="0" applyFont="1" applyFill="1"/>
    <xf numFmtId="0" fontId="71" fillId="0" borderId="21" xfId="2" applyFont="1" applyBorder="1" applyAlignment="1">
      <alignment horizontal="center"/>
    </xf>
    <xf numFmtId="0" fontId="72" fillId="13" borderId="52" xfId="0" applyFont="1" applyFill="1" applyBorder="1" applyAlignment="1">
      <alignment horizontal="center" vertical="center" wrapText="1"/>
    </xf>
    <xf numFmtId="0" fontId="66" fillId="0" borderId="52" xfId="0" applyFont="1" applyBorder="1" applyAlignment="1">
      <alignment horizontal="center" vertical="center" wrapText="1"/>
    </xf>
    <xf numFmtId="0" fontId="66" fillId="11" borderId="53" xfId="0" applyFont="1" applyFill="1" applyBorder="1" applyAlignment="1">
      <alignment horizontal="center" vertical="center" wrapText="1"/>
    </xf>
    <xf numFmtId="0" fontId="73" fillId="24" borderId="52" xfId="0" applyFont="1" applyFill="1" applyBorder="1" applyAlignment="1">
      <alignment horizontal="center" wrapText="1"/>
    </xf>
    <xf numFmtId="0" fontId="41" fillId="0" borderId="52" xfId="0" applyFont="1" applyBorder="1" applyAlignment="1">
      <alignment horizontal="center" wrapText="1"/>
    </xf>
    <xf numFmtId="0" fontId="73" fillId="25" borderId="52" xfId="0" applyFont="1" applyFill="1" applyBorder="1" applyAlignment="1">
      <alignment horizontal="center" wrapText="1"/>
    </xf>
    <xf numFmtId="0" fontId="64" fillId="11" borderId="53" xfId="0" applyFont="1" applyFill="1" applyBorder="1" applyAlignment="1">
      <alignment horizontal="center" vertical="center"/>
    </xf>
    <xf numFmtId="0" fontId="73" fillId="12" borderId="53" xfId="0" applyFont="1" applyFill="1" applyBorder="1" applyAlignment="1">
      <alignment horizontal="center" wrapText="1"/>
    </xf>
    <xf numFmtId="0" fontId="73" fillId="10" borderId="53" xfId="0" applyFont="1" applyFill="1" applyBorder="1" applyAlignment="1">
      <alignment horizontal="center" vertical="center" wrapText="1"/>
    </xf>
    <xf numFmtId="0" fontId="73" fillId="12" borderId="53" xfId="0" applyFont="1" applyFill="1" applyBorder="1" applyAlignment="1">
      <alignment horizontal="center" vertical="center" wrapText="1"/>
    </xf>
    <xf numFmtId="0" fontId="13" fillId="3" borderId="10"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10" xfId="0" applyFont="1" applyFill="1" applyBorder="1" applyAlignment="1">
      <alignment vertical="center"/>
    </xf>
    <xf numFmtId="0" fontId="12" fillId="3" borderId="10" xfId="0" applyFont="1" applyFill="1" applyBorder="1" applyAlignment="1">
      <alignment vertical="center"/>
    </xf>
    <xf numFmtId="0" fontId="12" fillId="3" borderId="72" xfId="0" applyFont="1" applyFill="1" applyBorder="1" applyAlignment="1">
      <alignment vertical="center"/>
    </xf>
    <xf numFmtId="0" fontId="72" fillId="24" borderId="52" xfId="0" applyFont="1" applyFill="1" applyBorder="1" applyAlignment="1">
      <alignment horizontal="center" vertical="center" wrapText="1"/>
    </xf>
    <xf numFmtId="0" fontId="73" fillId="13" borderId="53" xfId="0" applyFont="1" applyFill="1" applyBorder="1" applyAlignment="1">
      <alignment horizontal="center" vertical="center"/>
    </xf>
    <xf numFmtId="0" fontId="72" fillId="13" borderId="53" xfId="0" applyFont="1" applyFill="1" applyBorder="1" applyAlignment="1">
      <alignment horizontal="center" vertical="center" wrapText="1"/>
    </xf>
    <xf numFmtId="0" fontId="72" fillId="10" borderId="53" xfId="0" applyFont="1" applyFill="1" applyBorder="1" applyAlignment="1">
      <alignment horizontal="center" vertical="center" wrapText="1"/>
    </xf>
    <xf numFmtId="0" fontId="12" fillId="3" borderId="35" xfId="0" applyFont="1" applyFill="1" applyBorder="1" applyAlignment="1">
      <alignment vertical="center"/>
    </xf>
    <xf numFmtId="0" fontId="20" fillId="0" borderId="0" xfId="0" applyFont="1" applyAlignment="1">
      <alignment horizontal="center" vertical="center"/>
    </xf>
    <xf numFmtId="0" fontId="0" fillId="0" borderId="0" xfId="0" applyAlignment="1">
      <alignment vertical="center"/>
    </xf>
    <xf numFmtId="0" fontId="71" fillId="0" borderId="10" xfId="2" applyFont="1" applyBorder="1" applyAlignment="1">
      <alignment horizontal="center"/>
    </xf>
    <xf numFmtId="0" fontId="39" fillId="0" borderId="19" xfId="0" applyFont="1" applyBorder="1" applyAlignment="1">
      <alignment horizontal="center" vertical="center" wrapText="1"/>
    </xf>
    <xf numFmtId="0" fontId="40" fillId="0" borderId="26" xfId="0" applyFont="1" applyBorder="1" applyAlignment="1">
      <alignment horizontal="center" vertical="center"/>
    </xf>
    <xf numFmtId="0" fontId="65" fillId="24" borderId="51" xfId="0" applyFont="1" applyFill="1" applyBorder="1" applyAlignment="1">
      <alignment vertical="center" wrapText="1"/>
    </xf>
    <xf numFmtId="0" fontId="71" fillId="0" borderId="21" xfId="2" applyFont="1" applyFill="1" applyBorder="1" applyAlignment="1">
      <alignment horizontal="center"/>
    </xf>
    <xf numFmtId="0" fontId="41" fillId="0" borderId="62" xfId="0" applyFont="1" applyBorder="1" applyAlignment="1">
      <alignment horizontal="left" vertical="center" wrapText="1"/>
    </xf>
    <xf numFmtId="0" fontId="66" fillId="0" borderId="84" xfId="0" applyFont="1" applyBorder="1" applyAlignment="1">
      <alignment horizontal="center" vertical="center" wrapText="1"/>
    </xf>
    <xf numFmtId="0" fontId="39" fillId="0" borderId="26" xfId="0" applyFont="1" applyBorder="1" applyAlignment="1">
      <alignment horizontal="center" vertical="center"/>
    </xf>
    <xf numFmtId="0" fontId="37" fillId="17" borderId="25" xfId="0" applyFont="1" applyFill="1" applyBorder="1" applyAlignment="1">
      <alignment vertical="center" wrapText="1"/>
    </xf>
    <xf numFmtId="0" fontId="66" fillId="17" borderId="53" xfId="0" applyFont="1" applyFill="1" applyBorder="1" applyAlignment="1">
      <alignment horizontal="center" vertical="center" wrapText="1"/>
    </xf>
    <xf numFmtId="0" fontId="37" fillId="17" borderId="19" xfId="0" applyFont="1" applyFill="1" applyBorder="1" applyAlignment="1">
      <alignment vertical="center"/>
    </xf>
    <xf numFmtId="0" fontId="37" fillId="17" borderId="19" xfId="0" applyFont="1" applyFill="1" applyBorder="1" applyAlignment="1">
      <alignment horizontal="center" vertical="center"/>
    </xf>
    <xf numFmtId="0" fontId="37" fillId="17" borderId="19" xfId="0" applyFont="1" applyFill="1" applyBorder="1" applyAlignment="1">
      <alignment vertical="center" wrapText="1"/>
    </xf>
    <xf numFmtId="0" fontId="37" fillId="17" borderId="24" xfId="0" applyFont="1" applyFill="1" applyBorder="1" applyAlignment="1">
      <alignment vertical="center" wrapText="1"/>
    </xf>
    <xf numFmtId="0" fontId="37" fillId="0" borderId="19" xfId="0" applyFont="1" applyBorder="1" applyAlignment="1">
      <alignment horizontal="left" vertical="center" wrapText="1"/>
    </xf>
    <xf numFmtId="0" fontId="37" fillId="0" borderId="46" xfId="0" applyFont="1" applyBorder="1"/>
    <xf numFmtId="0" fontId="37" fillId="0" borderId="21" xfId="0" applyFont="1" applyBorder="1"/>
    <xf numFmtId="0" fontId="39" fillId="0" borderId="2" xfId="0" applyFont="1" applyBorder="1" applyAlignment="1">
      <alignment horizontal="center" vertical="center" wrapText="1"/>
    </xf>
    <xf numFmtId="0" fontId="40" fillId="0" borderId="90" xfId="0" applyFont="1" applyBorder="1" applyAlignment="1">
      <alignment horizontal="center" vertical="center"/>
    </xf>
    <xf numFmtId="0" fontId="71" fillId="0" borderId="46" xfId="2" applyFont="1" applyBorder="1" applyAlignment="1">
      <alignment horizontal="center"/>
    </xf>
    <xf numFmtId="0" fontId="39" fillId="0" borderId="6" xfId="0" applyFont="1" applyBorder="1" applyAlignment="1">
      <alignment horizontal="center" vertical="center" wrapText="1"/>
    </xf>
    <xf numFmtId="0" fontId="71" fillId="0" borderId="41" xfId="2" applyFont="1" applyBorder="1" applyAlignment="1">
      <alignment horizontal="center"/>
    </xf>
    <xf numFmtId="0" fontId="54" fillId="10" borderId="58" xfId="0" applyFont="1" applyFill="1" applyBorder="1" applyAlignment="1">
      <alignment vertical="center" wrapText="1"/>
    </xf>
    <xf numFmtId="0" fontId="72" fillId="10" borderId="92" xfId="0" applyFont="1" applyFill="1" applyBorder="1" applyAlignment="1">
      <alignment horizontal="center" vertical="center" wrapText="1"/>
    </xf>
    <xf numFmtId="0" fontId="37" fillId="10" borderId="59" xfId="0" applyFont="1" applyFill="1" applyBorder="1" applyAlignment="1">
      <alignment vertical="center"/>
    </xf>
    <xf numFmtId="0" fontId="37" fillId="10" borderId="59" xfId="0" applyFont="1" applyFill="1" applyBorder="1" applyAlignment="1">
      <alignment horizontal="center" vertical="center"/>
    </xf>
    <xf numFmtId="0" fontId="37" fillId="10" borderId="59" xfId="0" applyFont="1" applyFill="1" applyBorder="1" applyAlignment="1">
      <alignment vertical="center" wrapText="1"/>
    </xf>
    <xf numFmtId="0" fontId="37" fillId="10" borderId="36" xfId="0" applyFont="1" applyFill="1" applyBorder="1" applyAlignment="1">
      <alignment vertical="center" wrapText="1"/>
    </xf>
    <xf numFmtId="164" fontId="35" fillId="3" borderId="60" xfId="0" applyNumberFormat="1" applyFont="1" applyFill="1" applyBorder="1" applyAlignment="1">
      <alignment horizontal="left" vertical="center"/>
    </xf>
    <xf numFmtId="0" fontId="0" fillId="0" borderId="72" xfId="0" applyBorder="1"/>
    <xf numFmtId="0" fontId="54" fillId="24" borderId="88" xfId="0" applyFont="1" applyFill="1" applyBorder="1" applyAlignment="1">
      <alignment vertical="center" wrapText="1"/>
    </xf>
    <xf numFmtId="0" fontId="37" fillId="11" borderId="26" xfId="0" applyFont="1" applyFill="1" applyBorder="1" applyAlignment="1">
      <alignment vertical="center"/>
    </xf>
    <xf numFmtId="0" fontId="27" fillId="8" borderId="19" xfId="0" applyFont="1" applyFill="1" applyBorder="1" applyAlignment="1">
      <alignment horizontal="center" vertical="center" wrapText="1"/>
    </xf>
    <xf numFmtId="0" fontId="27" fillId="8" borderId="58" xfId="0" applyFont="1" applyFill="1" applyBorder="1" applyAlignment="1">
      <alignment horizontal="center" vertical="center" wrapText="1"/>
    </xf>
    <xf numFmtId="0" fontId="20" fillId="0" borderId="94" xfId="0" applyFont="1" applyBorder="1" applyAlignment="1">
      <alignment horizontal="center" vertical="center"/>
    </xf>
    <xf numFmtId="1" fontId="18" fillId="0" borderId="65" xfId="0" applyNumberFormat="1" applyFont="1" applyBorder="1"/>
    <xf numFmtId="0" fontId="36" fillId="0" borderId="65" xfId="0" applyFont="1" applyBorder="1" applyAlignment="1">
      <alignment horizontal="right"/>
    </xf>
    <xf numFmtId="0" fontId="20" fillId="0" borderId="65" xfId="0" applyFont="1" applyBorder="1" applyAlignment="1">
      <alignment horizontal="center"/>
    </xf>
    <xf numFmtId="0" fontId="17" fillId="0" borderId="65" xfId="0" applyFont="1" applyBorder="1"/>
    <xf numFmtId="0" fontId="20" fillId="0" borderId="97" xfId="0" applyFont="1" applyBorder="1"/>
    <xf numFmtId="0" fontId="15" fillId="0" borderId="85" xfId="0" applyFont="1" applyBorder="1"/>
    <xf numFmtId="0" fontId="0" fillId="0" borderId="97" xfId="0" applyBorder="1"/>
    <xf numFmtId="0" fontId="0" fillId="0" borderId="85" xfId="0" applyBorder="1"/>
    <xf numFmtId="0" fontId="37" fillId="0" borderId="97" xfId="0" applyFont="1" applyBorder="1" applyAlignment="1">
      <alignment vertical="center" wrapText="1"/>
    </xf>
    <xf numFmtId="0" fontId="37" fillId="0" borderId="97" xfId="0" applyFont="1" applyBorder="1" applyAlignment="1">
      <alignment wrapText="1"/>
    </xf>
    <xf numFmtId="0" fontId="37" fillId="0" borderId="85" xfId="0" applyFont="1" applyBorder="1" applyAlignment="1">
      <alignment wrapText="1"/>
    </xf>
    <xf numFmtId="0" fontId="20" fillId="0" borderId="96" xfId="0" applyFont="1" applyBorder="1"/>
    <xf numFmtId="0" fontId="20" fillId="0" borderId="72" xfId="0" applyFont="1" applyBorder="1"/>
    <xf numFmtId="0" fontId="22" fillId="0" borderId="72" xfId="0" applyFont="1" applyBorder="1" applyAlignment="1">
      <alignment vertical="center"/>
    </xf>
    <xf numFmtId="0" fontId="20" fillId="0" borderId="72" xfId="0" applyFont="1" applyBorder="1" applyAlignment="1">
      <alignment horizontal="center"/>
    </xf>
    <xf numFmtId="0" fontId="33" fillId="0" borderId="72" xfId="0" applyFont="1" applyBorder="1"/>
    <xf numFmtId="0" fontId="20" fillId="0" borderId="82" xfId="0" applyFont="1" applyBorder="1" applyAlignment="1">
      <alignment horizontal="center"/>
    </xf>
    <xf numFmtId="0" fontId="37" fillId="24" borderId="87" xfId="0" applyFont="1" applyFill="1" applyBorder="1" applyAlignment="1">
      <alignment vertical="center" wrapText="1"/>
    </xf>
    <xf numFmtId="0" fontId="27" fillId="8" borderId="98" xfId="0" applyFont="1" applyFill="1" applyBorder="1" applyAlignment="1">
      <alignment horizontal="center" vertical="center" wrapText="1"/>
    </xf>
    <xf numFmtId="0" fontId="37" fillId="0" borderId="24" xfId="0" applyFont="1" applyBorder="1" applyAlignment="1">
      <alignment horizontal="left" vertical="center" wrapText="1"/>
    </xf>
    <xf numFmtId="0" fontId="39" fillId="0" borderId="67" xfId="0" applyFont="1" applyBorder="1" applyAlignment="1">
      <alignment horizontal="center" vertical="center" wrapText="1"/>
    </xf>
    <xf numFmtId="0" fontId="40" fillId="0" borderId="100" xfId="0" applyFont="1" applyBorder="1" applyAlignment="1">
      <alignment horizontal="center" vertical="center"/>
    </xf>
    <xf numFmtId="0" fontId="37" fillId="13" borderId="24" xfId="0" applyFont="1" applyFill="1" applyBorder="1" applyAlignment="1">
      <alignment vertical="center"/>
    </xf>
    <xf numFmtId="0" fontId="18" fillId="0" borderId="25" xfId="0" applyFont="1" applyBorder="1" applyAlignment="1">
      <alignment vertical="center"/>
    </xf>
    <xf numFmtId="0" fontId="18" fillId="0" borderId="25" xfId="0" applyFont="1" applyBorder="1" applyAlignment="1">
      <alignment vertical="center" wrapText="1"/>
    </xf>
    <xf numFmtId="0" fontId="38" fillId="10" borderId="25" xfId="0" applyFont="1" applyFill="1" applyBorder="1" applyAlignment="1">
      <alignment vertical="center" wrapText="1"/>
    </xf>
    <xf numFmtId="0" fontId="37" fillId="10" borderId="24" xfId="0" applyFont="1" applyFill="1" applyBorder="1" applyAlignment="1">
      <alignment vertical="center" wrapText="1"/>
    </xf>
    <xf numFmtId="0" fontId="18" fillId="0" borderId="77" xfId="0" applyFont="1" applyBorder="1" applyAlignment="1">
      <alignment vertical="center"/>
    </xf>
    <xf numFmtId="0" fontId="27" fillId="8" borderId="102" xfId="0" applyFont="1" applyFill="1" applyBorder="1" applyAlignment="1">
      <alignment horizontal="center" vertical="center" wrapText="1"/>
    </xf>
    <xf numFmtId="0" fontId="37" fillId="24" borderId="26" xfId="0" applyFont="1" applyFill="1" applyBorder="1" applyAlignment="1">
      <alignment horizontal="center" vertical="center"/>
    </xf>
    <xf numFmtId="0" fontId="65" fillId="24" borderId="103" xfId="0" applyFont="1" applyFill="1" applyBorder="1" applyAlignment="1">
      <alignment horizontal="right" vertical="center" wrapText="1"/>
    </xf>
    <xf numFmtId="0" fontId="65" fillId="24" borderId="92" xfId="0" applyFont="1" applyFill="1" applyBorder="1" applyAlignment="1">
      <alignment vertical="center" wrapText="1"/>
    </xf>
    <xf numFmtId="0" fontId="37" fillId="24" borderId="98" xfId="0" applyFont="1" applyFill="1" applyBorder="1" applyAlignment="1">
      <alignment horizontal="center" vertical="center"/>
    </xf>
    <xf numFmtId="0" fontId="37" fillId="24" borderId="104" xfId="0" applyFont="1" applyFill="1" applyBorder="1" applyAlignment="1">
      <alignment vertical="center" wrapText="1"/>
    </xf>
    <xf numFmtId="0" fontId="37" fillId="24" borderId="105" xfId="0" applyFont="1" applyFill="1" applyBorder="1" applyAlignment="1">
      <alignment vertical="center" wrapText="1"/>
    </xf>
    <xf numFmtId="0" fontId="37" fillId="24" borderId="59" xfId="0" applyFont="1" applyFill="1" applyBorder="1" applyAlignment="1">
      <alignment vertical="center" wrapText="1"/>
    </xf>
    <xf numFmtId="0" fontId="37" fillId="24" borderId="36" xfId="0" applyFont="1" applyFill="1" applyBorder="1" applyAlignment="1">
      <alignment vertical="center" wrapText="1"/>
    </xf>
    <xf numFmtId="0" fontId="37" fillId="11" borderId="88" xfId="0" applyFont="1" applyFill="1" applyBorder="1"/>
    <xf numFmtId="0" fontId="37" fillId="11" borderId="26" xfId="0" applyFont="1" applyFill="1" applyBorder="1" applyAlignment="1">
      <alignment horizontal="center" vertical="center"/>
    </xf>
    <xf numFmtId="0" fontId="37" fillId="11" borderId="87" xfId="0" applyFont="1" applyFill="1" applyBorder="1" applyAlignment="1">
      <alignment vertical="center"/>
    </xf>
    <xf numFmtId="0" fontId="43" fillId="13" borderId="58" xfId="0" applyFont="1" applyFill="1" applyBorder="1" applyAlignment="1">
      <alignment horizontal="right" vertical="center" wrapText="1"/>
    </xf>
    <xf numFmtId="0" fontId="65" fillId="13" borderId="92" xfId="0" applyFont="1" applyFill="1" applyBorder="1" applyAlignment="1">
      <alignment vertical="center" wrapText="1"/>
    </xf>
    <xf numFmtId="0" fontId="37" fillId="13" borderId="98" xfId="0" applyFont="1" applyFill="1" applyBorder="1" applyAlignment="1">
      <alignment horizontal="center" vertical="center"/>
    </xf>
    <xf numFmtId="0" fontId="37" fillId="13" borderId="99" xfId="0" applyFont="1" applyFill="1" applyBorder="1" applyAlignment="1">
      <alignment vertical="center" wrapText="1"/>
    </xf>
    <xf numFmtId="0" fontId="37" fillId="13" borderId="59" xfId="0" applyFont="1" applyFill="1" applyBorder="1" applyAlignment="1">
      <alignment vertical="center" wrapText="1"/>
    </xf>
    <xf numFmtId="0" fontId="37" fillId="13" borderId="36" xfId="0" applyFont="1" applyFill="1" applyBorder="1" applyAlignment="1">
      <alignment vertical="center" wrapText="1"/>
    </xf>
    <xf numFmtId="0" fontId="27" fillId="8" borderId="68" xfId="0" applyFont="1" applyFill="1" applyBorder="1" applyAlignment="1">
      <alignment horizontal="left" vertical="center"/>
    </xf>
    <xf numFmtId="0" fontId="75" fillId="30" borderId="58" xfId="0" applyFont="1" applyFill="1" applyBorder="1" applyAlignment="1">
      <alignment vertical="center"/>
    </xf>
    <xf numFmtId="0" fontId="75" fillId="30" borderId="59" xfId="0" applyFont="1" applyFill="1" applyBorder="1" applyAlignment="1">
      <alignment vertical="center"/>
    </xf>
    <xf numFmtId="0" fontId="69" fillId="3" borderId="69" xfId="0" applyFont="1" applyFill="1" applyBorder="1" applyAlignment="1">
      <alignment horizontal="center" vertical="center"/>
    </xf>
    <xf numFmtId="0" fontId="69" fillId="3" borderId="71" xfId="0" applyFont="1" applyFill="1" applyBorder="1" applyAlignment="1">
      <alignment horizontal="center" vertical="center"/>
    </xf>
    <xf numFmtId="0" fontId="0" fillId="0" borderId="0" xfId="0" applyAlignment="1">
      <alignment horizontal="left"/>
    </xf>
    <xf numFmtId="0" fontId="37" fillId="0" borderId="0" xfId="0" applyFont="1" applyAlignment="1">
      <alignment horizontal="center"/>
    </xf>
    <xf numFmtId="0" fontId="13" fillId="3" borderId="85" xfId="0" applyFont="1" applyFill="1" applyBorder="1"/>
    <xf numFmtId="0" fontId="39" fillId="24" borderId="19" xfId="0" applyFont="1" applyFill="1" applyBorder="1" applyAlignment="1">
      <alignment horizontal="center"/>
    </xf>
    <xf numFmtId="0" fontId="39" fillId="24" borderId="11" xfId="0" applyFont="1" applyFill="1" applyBorder="1" applyAlignment="1">
      <alignment horizontal="center"/>
    </xf>
    <xf numFmtId="164" fontId="35" fillId="3" borderId="60" xfId="0" applyNumberFormat="1" applyFont="1" applyFill="1" applyBorder="1" applyAlignment="1">
      <alignment horizontal="left"/>
    </xf>
    <xf numFmtId="0" fontId="14" fillId="3" borderId="60" xfId="0" applyFont="1" applyFill="1" applyBorder="1" applyAlignment="1">
      <alignment horizontal="left"/>
    </xf>
    <xf numFmtId="0" fontId="65" fillId="24" borderId="51" xfId="0" applyFont="1" applyFill="1" applyBorder="1" applyAlignment="1">
      <alignment vertical="top" wrapText="1"/>
    </xf>
    <xf numFmtId="0" fontId="27" fillId="8" borderId="114" xfId="0" applyFont="1" applyFill="1" applyBorder="1" applyAlignment="1">
      <alignment horizontal="center" vertical="center" wrapText="1"/>
    </xf>
    <xf numFmtId="0" fontId="54" fillId="24" borderId="42" xfId="0" applyFont="1" applyFill="1" applyBorder="1"/>
    <xf numFmtId="0" fontId="37" fillId="24" borderId="26" xfId="0" applyFont="1" applyFill="1" applyBorder="1" applyAlignment="1">
      <alignment wrapText="1"/>
    </xf>
    <xf numFmtId="0" fontId="37" fillId="24" borderId="6" xfId="0" applyFont="1" applyFill="1" applyBorder="1" applyAlignment="1">
      <alignment wrapText="1"/>
    </xf>
    <xf numFmtId="0" fontId="43" fillId="24" borderId="58" xfId="0" applyFont="1" applyFill="1" applyBorder="1" applyAlignment="1">
      <alignment horizontal="right" vertical="center" wrapText="1"/>
    </xf>
    <xf numFmtId="0" fontId="65" fillId="24" borderId="92" xfId="0" applyFont="1" applyFill="1" applyBorder="1" applyAlignment="1">
      <alignment vertical="top" wrapText="1"/>
    </xf>
    <xf numFmtId="0" fontId="37" fillId="24" borderId="98" xfId="0" applyFont="1" applyFill="1" applyBorder="1" applyAlignment="1">
      <alignment vertical="center" wrapText="1"/>
    </xf>
    <xf numFmtId="0" fontId="43" fillId="23" borderId="58" xfId="0" applyFont="1" applyFill="1" applyBorder="1" applyAlignment="1">
      <alignment horizontal="right" vertical="center" wrapText="1"/>
    </xf>
    <xf numFmtId="0" fontId="43" fillId="23" borderId="111" xfId="0" applyFont="1" applyFill="1" applyBorder="1" applyAlignment="1">
      <alignment vertical="center" wrapText="1"/>
    </xf>
    <xf numFmtId="0" fontId="0" fillId="24" borderId="59" xfId="0" applyFill="1" applyBorder="1" applyAlignment="1">
      <alignment vertical="center" wrapText="1"/>
    </xf>
    <xf numFmtId="0" fontId="0" fillId="24" borderId="36" xfId="0" applyFill="1" applyBorder="1" applyAlignment="1">
      <alignment vertical="center" wrapText="1"/>
    </xf>
    <xf numFmtId="0" fontId="37" fillId="10" borderId="26" xfId="0" applyFont="1" applyFill="1" applyBorder="1" applyAlignment="1">
      <alignment vertical="center"/>
    </xf>
    <xf numFmtId="0" fontId="37" fillId="10" borderId="26" xfId="0" applyFont="1" applyFill="1" applyBorder="1" applyAlignment="1">
      <alignment vertical="center" wrapText="1"/>
    </xf>
    <xf numFmtId="0" fontId="37" fillId="10" borderId="6" xfId="0" applyFont="1" applyFill="1" applyBorder="1" applyAlignment="1">
      <alignment vertical="center" wrapText="1"/>
    </xf>
    <xf numFmtId="0" fontId="43" fillId="14" borderId="58" xfId="0" applyFont="1" applyFill="1" applyBorder="1" applyAlignment="1">
      <alignment horizontal="right" vertical="center" wrapText="1"/>
    </xf>
    <xf numFmtId="0" fontId="43" fillId="14" borderId="92" xfId="0" applyFont="1" applyFill="1" applyBorder="1" applyAlignment="1">
      <alignment vertical="top" wrapText="1"/>
    </xf>
    <xf numFmtId="0" fontId="39" fillId="14" borderId="74" xfId="0" applyFont="1" applyFill="1" applyBorder="1" applyAlignment="1">
      <alignment horizontal="center" vertical="center"/>
    </xf>
    <xf numFmtId="0" fontId="39" fillId="14" borderId="115" xfId="0" quotePrefix="1" applyFont="1" applyFill="1" applyBorder="1" applyAlignment="1">
      <alignment horizontal="center" vertical="center"/>
    </xf>
    <xf numFmtId="0" fontId="37" fillId="14" borderId="98" xfId="0" applyFont="1" applyFill="1" applyBorder="1" applyAlignment="1">
      <alignment vertical="center" wrapText="1"/>
    </xf>
    <xf numFmtId="0" fontId="37" fillId="14" borderId="59" xfId="0" applyFont="1" applyFill="1" applyBorder="1" applyAlignment="1">
      <alignment vertical="center" wrapText="1"/>
    </xf>
    <xf numFmtId="0" fontId="37" fillId="14" borderId="36" xfId="0" applyFont="1" applyFill="1" applyBorder="1" applyAlignment="1">
      <alignment vertical="center" wrapText="1"/>
    </xf>
    <xf numFmtId="0" fontId="37" fillId="32" borderId="0" xfId="0" applyFont="1" applyFill="1"/>
    <xf numFmtId="0" fontId="0" fillId="32" borderId="0" xfId="0" applyFill="1"/>
    <xf numFmtId="0" fontId="37" fillId="0" borderId="0" xfId="0" applyFont="1" applyAlignment="1">
      <alignment horizontal="left"/>
    </xf>
    <xf numFmtId="0" fontId="27" fillId="8" borderId="33" xfId="0" applyFont="1" applyFill="1" applyBorder="1" applyAlignment="1">
      <alignment horizontal="center" vertical="center" wrapText="1"/>
    </xf>
    <xf numFmtId="0" fontId="0" fillId="0" borderId="65" xfId="0" applyBorder="1"/>
    <xf numFmtId="0" fontId="15" fillId="0" borderId="65" xfId="0" applyFont="1" applyBorder="1"/>
    <xf numFmtId="0" fontId="0" fillId="0" borderId="95" xfId="0" applyBorder="1"/>
    <xf numFmtId="0" fontId="37" fillId="0" borderId="116" xfId="0" applyFont="1" applyBorder="1" applyAlignment="1">
      <alignment wrapText="1"/>
    </xf>
    <xf numFmtId="0" fontId="37" fillId="0" borderId="116" xfId="0" applyFont="1" applyBorder="1" applyAlignment="1">
      <alignment vertical="center" wrapText="1"/>
    </xf>
    <xf numFmtId="0" fontId="37" fillId="0" borderId="117" xfId="0" applyFont="1" applyBorder="1" applyAlignment="1">
      <alignment wrapText="1"/>
    </xf>
    <xf numFmtId="1" fontId="34" fillId="0" borderId="72" xfId="0" applyNumberFormat="1" applyFont="1" applyBorder="1"/>
    <xf numFmtId="0" fontId="15" fillId="0" borderId="82" xfId="0" applyFont="1" applyBorder="1"/>
    <xf numFmtId="0" fontId="54" fillId="12" borderId="19" xfId="0" applyFont="1" applyFill="1" applyBorder="1" applyAlignment="1">
      <alignment wrapText="1"/>
    </xf>
    <xf numFmtId="0" fontId="54" fillId="10" borderId="19" xfId="0" applyFont="1" applyFill="1" applyBorder="1" applyAlignment="1">
      <alignment vertical="center" wrapText="1"/>
    </xf>
    <xf numFmtId="0" fontId="54" fillId="12" borderId="19" xfId="0" applyFont="1" applyFill="1" applyBorder="1" applyAlignment="1">
      <alignment vertical="center" wrapText="1"/>
    </xf>
    <xf numFmtId="0" fontId="27" fillId="8" borderId="48" xfId="0" applyFont="1" applyFill="1" applyBorder="1" applyAlignment="1">
      <alignment horizontal="center" vertical="center" wrapText="1"/>
    </xf>
    <xf numFmtId="0" fontId="37" fillId="24" borderId="115" xfId="0" applyFont="1" applyFill="1" applyBorder="1" applyAlignment="1">
      <alignment vertical="center" wrapText="1"/>
    </xf>
    <xf numFmtId="0" fontId="37" fillId="24" borderId="118" xfId="0" applyFont="1" applyFill="1" applyBorder="1" applyAlignment="1">
      <alignment vertical="center" wrapText="1"/>
    </xf>
    <xf numFmtId="0" fontId="27" fillId="8" borderId="56" xfId="0" applyFont="1" applyFill="1" applyBorder="1" applyAlignment="1">
      <alignment horizontal="center" vertical="center" wrapText="1"/>
    </xf>
    <xf numFmtId="0" fontId="27" fillId="8" borderId="50" xfId="0" applyFont="1" applyFill="1" applyBorder="1" applyAlignment="1">
      <alignment horizontal="center" vertical="center" wrapText="1"/>
    </xf>
    <xf numFmtId="0" fontId="26" fillId="24" borderId="36" xfId="0" applyFont="1" applyFill="1" applyBorder="1" applyAlignment="1">
      <alignment horizontal="center" vertical="center"/>
    </xf>
    <xf numFmtId="0" fontId="26" fillId="24" borderId="21" xfId="0" applyFont="1" applyFill="1" applyBorder="1" applyAlignment="1">
      <alignment horizontal="center" vertical="center"/>
    </xf>
    <xf numFmtId="0" fontId="26" fillId="24" borderId="98" xfId="0" applyFont="1" applyFill="1" applyBorder="1" applyAlignment="1">
      <alignment horizontal="center" vertical="center"/>
    </xf>
    <xf numFmtId="0" fontId="26" fillId="0" borderId="41"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44" xfId="0" applyFont="1" applyBorder="1" applyAlignment="1">
      <alignment horizontal="center" vertical="center" wrapText="1"/>
    </xf>
    <xf numFmtId="0" fontId="18" fillId="0" borderId="89" xfId="0" applyFont="1" applyBorder="1" applyAlignment="1">
      <alignment vertical="center"/>
    </xf>
    <xf numFmtId="0" fontId="26" fillId="0" borderId="83"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10" xfId="0" applyFont="1" applyBorder="1" applyAlignment="1">
      <alignment horizontal="center" vertical="center" wrapText="1"/>
    </xf>
    <xf numFmtId="0" fontId="27" fillId="8" borderId="102" xfId="0" applyFont="1" applyFill="1" applyBorder="1" applyAlignment="1">
      <alignment horizontal="center" vertical="center"/>
    </xf>
    <xf numFmtId="0" fontId="27" fillId="8" borderId="60" xfId="0" applyFont="1" applyFill="1" applyBorder="1" applyAlignment="1">
      <alignment horizontal="center" vertical="center" wrapText="1"/>
    </xf>
    <xf numFmtId="0" fontId="27" fillId="8" borderId="61" xfId="0" applyFont="1" applyFill="1" applyBorder="1" applyAlignment="1">
      <alignment horizontal="center" vertical="center" wrapText="1"/>
    </xf>
    <xf numFmtId="0" fontId="26" fillId="13" borderId="74" xfId="0" applyFont="1" applyFill="1" applyBorder="1" applyAlignment="1">
      <alignment horizontal="center" vertical="center"/>
    </xf>
    <xf numFmtId="0" fontId="26" fillId="13" borderId="21" xfId="0" applyFont="1" applyFill="1" applyBorder="1" applyAlignment="1">
      <alignment horizontal="center" vertical="center"/>
    </xf>
    <xf numFmtId="0" fontId="26" fillId="13" borderId="98" xfId="0" applyFont="1" applyFill="1" applyBorder="1" applyAlignment="1">
      <alignment horizontal="center" vertical="center"/>
    </xf>
    <xf numFmtId="0" fontId="26" fillId="0" borderId="101" xfId="0" applyFont="1" applyBorder="1" applyAlignment="1">
      <alignment horizontal="center" vertical="center" wrapText="1"/>
    </xf>
    <xf numFmtId="0" fontId="27" fillId="8" borderId="92" xfId="0" applyFont="1" applyFill="1" applyBorder="1" applyAlignment="1">
      <alignment horizontal="center" vertical="center" wrapText="1"/>
    </xf>
    <xf numFmtId="0" fontId="27" fillId="8" borderId="74" xfId="0" applyFont="1" applyFill="1" applyBorder="1" applyAlignment="1">
      <alignment horizontal="center" vertical="center" wrapText="1"/>
    </xf>
    <xf numFmtId="0" fontId="26" fillId="0" borderId="49" xfId="0" applyFont="1" applyBorder="1" applyAlignment="1">
      <alignment horizontal="center" vertical="center" wrapText="1"/>
    </xf>
    <xf numFmtId="0" fontId="27" fillId="5" borderId="21" xfId="0" applyFont="1" applyFill="1" applyBorder="1" applyAlignment="1">
      <alignment horizontal="center" vertical="center" wrapText="1"/>
    </xf>
    <xf numFmtId="0" fontId="27" fillId="8" borderId="47" xfId="0" applyFont="1" applyFill="1" applyBorder="1" applyAlignment="1">
      <alignment vertical="center" wrapText="1"/>
    </xf>
    <xf numFmtId="0" fontId="27" fillId="8" borderId="113" xfId="0" applyFont="1" applyFill="1" applyBorder="1" applyAlignment="1">
      <alignment vertical="center" wrapText="1"/>
    </xf>
    <xf numFmtId="0" fontId="27" fillId="8" borderId="2" xfId="0" applyFont="1" applyFill="1" applyBorder="1" applyAlignment="1">
      <alignment horizontal="center" vertical="center" wrapText="1"/>
    </xf>
    <xf numFmtId="0" fontId="27" fillId="8" borderId="114" xfId="0" applyFont="1" applyFill="1" applyBorder="1" applyAlignment="1">
      <alignment horizontal="center" vertical="center"/>
    </xf>
    <xf numFmtId="0" fontId="27" fillId="8" borderId="33" xfId="0" applyFont="1" applyFill="1" applyBorder="1" applyAlignment="1">
      <alignment horizontal="center" wrapText="1"/>
    </xf>
    <xf numFmtId="0" fontId="27" fillId="8" borderId="2" xfId="0" applyFont="1" applyFill="1" applyBorder="1" applyAlignment="1">
      <alignment horizontal="center" wrapText="1"/>
    </xf>
    <xf numFmtId="0" fontId="26" fillId="24" borderId="74" xfId="0" applyFont="1" applyFill="1" applyBorder="1" applyAlignment="1">
      <alignment horizontal="center" vertical="center"/>
    </xf>
    <xf numFmtId="0" fontId="26" fillId="24" borderId="98" xfId="0" applyFont="1" applyFill="1" applyBorder="1" applyAlignment="1">
      <alignment horizontal="center" vertical="center" wrapText="1"/>
    </xf>
    <xf numFmtId="0" fontId="26" fillId="0" borderId="21" xfId="0" applyFont="1" applyBorder="1" applyAlignment="1">
      <alignment horizontal="center" wrapText="1"/>
    </xf>
    <xf numFmtId="0" fontId="26" fillId="0" borderId="16" xfId="0" applyFont="1" applyBorder="1" applyAlignment="1">
      <alignment horizontal="center" wrapText="1"/>
    </xf>
    <xf numFmtId="0" fontId="26" fillId="24" borderId="74" xfId="0" applyFont="1" applyFill="1" applyBorder="1" applyAlignment="1">
      <alignment horizontal="center" vertical="center" wrapText="1"/>
    </xf>
    <xf numFmtId="0" fontId="26" fillId="0" borderId="41" xfId="0" applyFont="1" applyBorder="1" applyAlignment="1">
      <alignment horizontal="center" wrapText="1"/>
    </xf>
    <xf numFmtId="0" fontId="26" fillId="0" borderId="34" xfId="0" applyFont="1" applyBorder="1" applyAlignment="1">
      <alignment horizontal="center" wrapText="1"/>
    </xf>
    <xf numFmtId="0" fontId="26" fillId="0" borderId="46" xfId="0" applyFont="1" applyBorder="1" applyAlignment="1">
      <alignment horizontal="center" wrapText="1"/>
    </xf>
    <xf numFmtId="0" fontId="26" fillId="0" borderId="45" xfId="0" applyFont="1" applyBorder="1" applyAlignment="1">
      <alignment horizontal="center" wrapText="1"/>
    </xf>
    <xf numFmtId="0" fontId="26" fillId="0" borderId="34" xfId="0" applyFont="1" applyBorder="1" applyAlignment="1">
      <alignment horizontal="center" vertical="center" wrapText="1"/>
    </xf>
    <xf numFmtId="0" fontId="26" fillId="0" borderId="21" xfId="0" applyFont="1" applyBorder="1" applyAlignment="1">
      <alignment horizontal="center" vertical="center" wrapText="1"/>
    </xf>
    <xf numFmtId="0" fontId="27" fillId="8" borderId="12" xfId="0" applyFont="1" applyFill="1" applyBorder="1" applyAlignment="1">
      <alignment vertical="center" wrapText="1"/>
    </xf>
    <xf numFmtId="0" fontId="27" fillId="8" borderId="57" xfId="0" applyFont="1" applyFill="1" applyBorder="1" applyAlignment="1">
      <alignment vertical="center" wrapText="1"/>
    </xf>
    <xf numFmtId="0" fontId="27" fillId="8" borderId="11" xfId="0" applyFont="1" applyFill="1" applyBorder="1" applyAlignment="1">
      <alignment horizontal="center" vertical="center" wrapText="1"/>
    </xf>
    <xf numFmtId="0" fontId="27" fillId="8" borderId="38" xfId="0" applyFont="1" applyFill="1" applyBorder="1" applyAlignment="1">
      <alignment horizontal="center" vertical="center"/>
    </xf>
    <xf numFmtId="0" fontId="26" fillId="23" borderId="16" xfId="0" applyFont="1" applyFill="1" applyBorder="1" applyAlignment="1">
      <alignment horizontal="center" vertical="center" wrapText="1"/>
    </xf>
    <xf numFmtId="0" fontId="26" fillId="23" borderId="12" xfId="0" applyFont="1" applyFill="1" applyBorder="1" applyAlignment="1">
      <alignment horizontal="center" vertical="center" wrapText="1"/>
    </xf>
    <xf numFmtId="0" fontId="26" fillId="14" borderId="98" xfId="0" applyFont="1" applyFill="1" applyBorder="1" applyAlignment="1">
      <alignment horizontal="center" vertical="center" wrapText="1"/>
    </xf>
    <xf numFmtId="0" fontId="26" fillId="14" borderId="99" xfId="0" applyFont="1" applyFill="1" applyBorder="1" applyAlignment="1">
      <alignment horizontal="center" vertical="center" wrapText="1"/>
    </xf>
    <xf numFmtId="0" fontId="4" fillId="0" borderId="1" xfId="0" applyFont="1" applyBorder="1"/>
    <xf numFmtId="0" fontId="4" fillId="0" borderId="5" xfId="0" applyFont="1" applyBorder="1"/>
    <xf numFmtId="0" fontId="4" fillId="0" borderId="46" xfId="0" applyFont="1" applyBorder="1"/>
    <xf numFmtId="0" fontId="26" fillId="33" borderId="98" xfId="0" applyFont="1" applyFill="1" applyBorder="1" applyAlignment="1">
      <alignment horizontal="center" vertical="center"/>
    </xf>
    <xf numFmtId="0" fontId="43" fillId="33" borderId="111" xfId="0" applyFont="1" applyFill="1" applyBorder="1" applyAlignment="1">
      <alignment vertical="center" wrapText="1"/>
    </xf>
    <xf numFmtId="0" fontId="39" fillId="33" borderId="11" xfId="0" applyFont="1" applyFill="1" applyBorder="1" applyAlignment="1">
      <alignment horizontal="center" vertical="center"/>
    </xf>
    <xf numFmtId="0" fontId="37" fillId="33" borderId="16" xfId="0" applyFont="1" applyFill="1" applyBorder="1" applyAlignment="1">
      <alignment vertical="center" wrapText="1"/>
    </xf>
    <xf numFmtId="0" fontId="26" fillId="33" borderId="16" xfId="0" applyFont="1" applyFill="1" applyBorder="1" applyAlignment="1">
      <alignment horizontal="center" vertical="center" wrapText="1"/>
    </xf>
    <xf numFmtId="0" fontId="26" fillId="33" borderId="26" xfId="0" applyFont="1" applyFill="1" applyBorder="1" applyAlignment="1">
      <alignment horizontal="center" vertical="center" wrapText="1"/>
    </xf>
    <xf numFmtId="0" fontId="37" fillId="33" borderId="12" xfId="0" applyFont="1" applyFill="1" applyBorder="1" applyAlignment="1">
      <alignment vertical="center" wrapText="1"/>
    </xf>
    <xf numFmtId="0" fontId="37" fillId="33" borderId="19" xfId="0" applyFont="1" applyFill="1" applyBorder="1" applyAlignment="1">
      <alignment vertical="center" wrapText="1"/>
    </xf>
    <xf numFmtId="0" fontId="37" fillId="33" borderId="11" xfId="0" applyFont="1" applyFill="1" applyBorder="1" applyAlignment="1">
      <alignment vertical="center" wrapText="1"/>
    </xf>
    <xf numFmtId="0" fontId="37" fillId="0" borderId="0" xfId="0" quotePrefix="1" applyFont="1"/>
    <xf numFmtId="0" fontId="13" fillId="0" borderId="36" xfId="0" applyFont="1" applyBorder="1" applyAlignment="1">
      <alignment horizontal="center"/>
    </xf>
    <xf numFmtId="0" fontId="14" fillId="0" borderId="21" xfId="0" applyFont="1" applyBorder="1"/>
    <xf numFmtId="0" fontId="65" fillId="24" borderId="120" xfId="0" applyFont="1" applyFill="1" applyBorder="1" applyAlignment="1">
      <alignment horizontal="right" vertical="center" wrapText="1"/>
    </xf>
    <xf numFmtId="0" fontId="54" fillId="24" borderId="26" xfId="0" applyFont="1" applyFill="1" applyBorder="1" applyAlignment="1">
      <alignment vertical="center" wrapText="1"/>
    </xf>
    <xf numFmtId="0" fontId="18" fillId="0" borderId="17" xfId="0" applyFont="1" applyBorder="1" applyAlignment="1">
      <alignment vertical="center"/>
    </xf>
    <xf numFmtId="0" fontId="54" fillId="24" borderId="17" xfId="0" applyFont="1" applyFill="1" applyBorder="1" applyAlignment="1">
      <alignment vertical="center" wrapText="1"/>
    </xf>
    <xf numFmtId="0" fontId="54" fillId="13" borderId="17" xfId="0" applyFont="1" applyFill="1" applyBorder="1" applyAlignment="1">
      <alignment vertical="center" wrapText="1"/>
    </xf>
    <xf numFmtId="0" fontId="18" fillId="0" borderId="121" xfId="0" applyFont="1" applyBorder="1" applyAlignment="1">
      <alignment vertical="center"/>
    </xf>
    <xf numFmtId="0" fontId="54" fillId="10" borderId="59" xfId="0" applyFont="1" applyFill="1" applyBorder="1" applyAlignment="1">
      <alignment vertical="center" wrapText="1"/>
    </xf>
    <xf numFmtId="0" fontId="41" fillId="0" borderId="10" xfId="0" applyFont="1" applyBorder="1" applyAlignment="1">
      <alignment horizontal="left" vertical="center" wrapText="1"/>
    </xf>
    <xf numFmtId="0" fontId="41" fillId="0" borderId="35" xfId="0" applyFont="1" applyBorder="1" applyAlignment="1">
      <alignment horizontal="left" vertical="center" wrapText="1"/>
    </xf>
    <xf numFmtId="0" fontId="43" fillId="13" borderId="59" xfId="0" applyFont="1" applyFill="1" applyBorder="1" applyAlignment="1">
      <alignment horizontal="right" vertical="center" wrapText="1"/>
    </xf>
    <xf numFmtId="0" fontId="37" fillId="11" borderId="26" xfId="0" applyFont="1" applyFill="1" applyBorder="1"/>
    <xf numFmtId="0" fontId="54" fillId="13" borderId="26" xfId="0" applyFont="1" applyFill="1" applyBorder="1" applyAlignment="1">
      <alignment vertical="center" wrapText="1"/>
    </xf>
    <xf numFmtId="0" fontId="18" fillId="0" borderId="26" xfId="0" applyFont="1" applyBorder="1" applyAlignment="1">
      <alignment vertical="center"/>
    </xf>
    <xf numFmtId="0" fontId="18" fillId="0" borderId="26" xfId="0" applyFont="1" applyBorder="1" applyAlignment="1">
      <alignment vertical="center" wrapText="1"/>
    </xf>
    <xf numFmtId="0" fontId="38" fillId="10" borderId="19" xfId="0" applyFont="1" applyFill="1" applyBorder="1" applyAlignment="1">
      <alignment vertical="center" wrapText="1"/>
    </xf>
    <xf numFmtId="0" fontId="18" fillId="0" borderId="35" xfId="0" applyFont="1" applyBorder="1" applyAlignment="1">
      <alignment vertical="center"/>
    </xf>
    <xf numFmtId="0" fontId="27" fillId="8" borderId="59" xfId="0" applyFont="1" applyFill="1" applyBorder="1" applyAlignment="1">
      <alignment horizontal="center" vertical="center" wrapText="1"/>
    </xf>
    <xf numFmtId="0" fontId="41" fillId="0" borderId="58" xfId="0" applyFont="1" applyBorder="1" applyAlignment="1">
      <alignment horizontal="left" vertical="center" wrapText="1"/>
    </xf>
    <xf numFmtId="0" fontId="41" fillId="0" borderId="120" xfId="0" applyFont="1" applyBorder="1" applyAlignment="1">
      <alignment horizontal="left" vertical="center" wrapText="1"/>
    </xf>
    <xf numFmtId="0" fontId="41" fillId="0" borderId="122" xfId="0" applyFont="1" applyBorder="1" applyAlignment="1">
      <alignment horizontal="left" vertical="center" wrapText="1"/>
    </xf>
    <xf numFmtId="0" fontId="37" fillId="17" borderId="26" xfId="0" applyFont="1" applyFill="1" applyBorder="1" applyAlignment="1">
      <alignment vertical="center" wrapText="1"/>
    </xf>
    <xf numFmtId="0" fontId="27" fillId="8" borderId="10" xfId="0" applyFont="1" applyFill="1" applyBorder="1" applyAlignment="1">
      <alignment vertical="center" wrapText="1"/>
    </xf>
    <xf numFmtId="0" fontId="43" fillId="24" borderId="59" xfId="0" applyFont="1" applyFill="1" applyBorder="1" applyAlignment="1">
      <alignment horizontal="right" vertical="center" wrapText="1"/>
    </xf>
    <xf numFmtId="0" fontId="54" fillId="24" borderId="26" xfId="0" applyFont="1" applyFill="1" applyBorder="1"/>
    <xf numFmtId="0" fontId="18" fillId="0" borderId="26" xfId="0" applyFont="1" applyBorder="1"/>
    <xf numFmtId="0" fontId="54" fillId="24" borderId="17" xfId="0" applyFont="1" applyFill="1" applyBorder="1"/>
    <xf numFmtId="0" fontId="38" fillId="25" borderId="26" xfId="0" applyFont="1" applyFill="1" applyBorder="1" applyAlignment="1">
      <alignment vertical="center" wrapText="1"/>
    </xf>
    <xf numFmtId="0" fontId="18" fillId="0" borderId="10" xfId="0" applyFont="1" applyBorder="1"/>
    <xf numFmtId="0" fontId="27" fillId="8" borderId="26" xfId="0" applyFont="1" applyFill="1" applyBorder="1" applyAlignment="1">
      <alignment vertical="center" wrapText="1"/>
    </xf>
    <xf numFmtId="0" fontId="43" fillId="23" borderId="10" xfId="0" applyFont="1" applyFill="1" applyBorder="1" applyAlignment="1">
      <alignment horizontal="right" vertical="center" wrapText="1"/>
    </xf>
    <xf numFmtId="0" fontId="18" fillId="0" borderId="10" xfId="0" applyFont="1" applyBorder="1" applyAlignment="1">
      <alignment vertical="center" wrapText="1"/>
    </xf>
    <xf numFmtId="0" fontId="54" fillId="10" borderId="26" xfId="0" applyFont="1" applyFill="1" applyBorder="1" applyAlignment="1">
      <alignment vertical="center" wrapText="1"/>
    </xf>
    <xf numFmtId="0" fontId="43" fillId="14" borderId="59" xfId="0" applyFont="1" applyFill="1" applyBorder="1" applyAlignment="1">
      <alignment horizontal="right" vertical="center" wrapText="1"/>
    </xf>
    <xf numFmtId="0" fontId="18" fillId="0" borderId="127" xfId="0" applyFont="1" applyBorder="1"/>
    <xf numFmtId="0" fontId="18" fillId="0" borderId="128" xfId="0" applyFont="1" applyBorder="1"/>
    <xf numFmtId="0" fontId="18" fillId="0" borderId="128" xfId="0" applyFont="1" applyBorder="1" applyAlignment="1">
      <alignment vertical="center"/>
    </xf>
    <xf numFmtId="0" fontId="18" fillId="0" borderId="127" xfId="0" applyFont="1" applyBorder="1" applyAlignment="1">
      <alignment vertical="center" wrapText="1"/>
    </xf>
    <xf numFmtId="0" fontId="54" fillId="12" borderId="123" xfId="0" applyFont="1" applyFill="1" applyBorder="1" applyAlignment="1">
      <alignment vertical="center" wrapText="1"/>
    </xf>
    <xf numFmtId="1" fontId="34" fillId="0" borderId="59" xfId="0" applyNumberFormat="1" applyFont="1" applyBorder="1"/>
    <xf numFmtId="0" fontId="37" fillId="0" borderId="59" xfId="0" applyFont="1" applyBorder="1" applyAlignment="1">
      <alignment vertical="center" wrapText="1"/>
    </xf>
    <xf numFmtId="0" fontId="37" fillId="0" borderId="129" xfId="0" applyFont="1" applyBorder="1" applyAlignment="1">
      <alignment vertical="center" wrapText="1"/>
    </xf>
    <xf numFmtId="0" fontId="37" fillId="0" borderId="130" xfId="0" applyFont="1" applyBorder="1" applyAlignment="1">
      <alignment wrapText="1"/>
    </xf>
    <xf numFmtId="0" fontId="37" fillId="0" borderId="59" xfId="0" applyFont="1" applyBorder="1" applyAlignment="1">
      <alignment wrapText="1"/>
    </xf>
    <xf numFmtId="1" fontId="18" fillId="0" borderId="112" xfId="0" applyNumberFormat="1" applyFont="1" applyBorder="1"/>
    <xf numFmtId="0" fontId="18" fillId="0" borderId="127" xfId="0" applyFont="1" applyBorder="1" applyAlignment="1">
      <alignment vertical="center"/>
    </xf>
    <xf numFmtId="0" fontId="55" fillId="0" borderId="9" xfId="1" quotePrefix="1" applyFont="1" applyBorder="1" applyAlignment="1">
      <alignment horizontal="left" vertical="center"/>
    </xf>
    <xf numFmtId="0" fontId="55" fillId="0" borderId="10" xfId="1" quotePrefix="1" applyFont="1" applyAlignment="1">
      <alignment horizontal="left" vertical="center"/>
    </xf>
    <xf numFmtId="0" fontId="37" fillId="30" borderId="58" xfId="0" applyFont="1" applyFill="1" applyBorder="1" applyAlignment="1">
      <alignment horizontal="left" vertical="center" wrapText="1"/>
    </xf>
    <xf numFmtId="0" fontId="37" fillId="30" borderId="59" xfId="0" applyFont="1" applyFill="1" applyBorder="1" applyAlignment="1">
      <alignment horizontal="left" vertical="center" wrapText="1"/>
    </xf>
    <xf numFmtId="0" fontId="18" fillId="0" borderId="77" xfId="0" applyFont="1" applyBorder="1" applyAlignment="1">
      <alignment horizontal="left" vertical="center" wrapText="1"/>
    </xf>
    <xf numFmtId="0" fontId="18" fillId="0" borderId="125" xfId="0" applyFont="1" applyBorder="1" applyAlignment="1">
      <alignment horizontal="left" vertical="center" wrapText="1"/>
    </xf>
    <xf numFmtId="0" fontId="41" fillId="0" borderId="58" xfId="0" applyFont="1" applyBorder="1" applyAlignment="1">
      <alignment horizontal="left" vertical="center" wrapText="1"/>
    </xf>
    <xf numFmtId="0" fontId="41" fillId="0" borderId="120" xfId="0" applyFont="1" applyBorder="1" applyAlignment="1">
      <alignment horizontal="left" vertical="center" wrapText="1"/>
    </xf>
    <xf numFmtId="0" fontId="41" fillId="0" borderId="76" xfId="0" applyFont="1" applyBorder="1" applyAlignment="1">
      <alignment horizontal="left" vertical="center" wrapText="1"/>
    </xf>
    <xf numFmtId="0" fontId="41" fillId="0" borderId="126" xfId="0" applyFont="1" applyBorder="1" applyAlignment="1">
      <alignment horizontal="left" vertical="center" wrapText="1"/>
    </xf>
    <xf numFmtId="0" fontId="41" fillId="0" borderId="77" xfId="0" applyFont="1" applyBorder="1" applyAlignment="1">
      <alignment horizontal="left" vertical="center" wrapText="1"/>
    </xf>
    <xf numFmtId="0" fontId="41" fillId="0" borderId="125" xfId="0" applyFont="1" applyBorder="1" applyAlignment="1">
      <alignment horizontal="left" vertical="center" wrapText="1"/>
    </xf>
    <xf numFmtId="0" fontId="18" fillId="0" borderId="25" xfId="0" applyFont="1" applyBorder="1" applyAlignment="1">
      <alignment horizontal="left" vertical="center"/>
    </xf>
    <xf numFmtId="0" fontId="18" fillId="0" borderId="123" xfId="0" applyFont="1" applyBorder="1" applyAlignment="1">
      <alignment horizontal="left" vertical="center"/>
    </xf>
    <xf numFmtId="0" fontId="65" fillId="24" borderId="58" xfId="0" applyFont="1" applyFill="1" applyBorder="1" applyAlignment="1">
      <alignment horizontal="right" vertical="center" wrapText="1"/>
    </xf>
    <xf numFmtId="0" fontId="65" fillId="24" borderId="120" xfId="0" applyFont="1" applyFill="1" applyBorder="1" applyAlignment="1">
      <alignment horizontal="right" vertical="center" wrapText="1"/>
    </xf>
    <xf numFmtId="0" fontId="43" fillId="13" borderId="58" xfId="0" applyFont="1" applyFill="1" applyBorder="1" applyAlignment="1">
      <alignment horizontal="right" vertical="center" wrapText="1"/>
    </xf>
    <xf numFmtId="0" fontId="43" fillId="13" borderId="120" xfId="0" applyFont="1" applyFill="1" applyBorder="1" applyAlignment="1">
      <alignment horizontal="right" vertical="center" wrapText="1"/>
    </xf>
    <xf numFmtId="0" fontId="18" fillId="0" borderId="25" xfId="0" applyFont="1" applyBorder="1" applyAlignment="1">
      <alignment horizontal="left" vertical="center" wrapText="1"/>
    </xf>
    <xf numFmtId="0" fontId="18" fillId="0" borderId="123" xfId="0" applyFont="1" applyBorder="1" applyAlignment="1">
      <alignment horizontal="left" vertical="center" wrapText="1"/>
    </xf>
    <xf numFmtId="0" fontId="37" fillId="0" borderId="25" xfId="0" applyFont="1" applyBorder="1" applyAlignment="1">
      <alignment horizontal="left" vertical="center" wrapText="1"/>
    </xf>
    <xf numFmtId="0" fontId="37" fillId="0" borderId="19" xfId="0" applyFont="1" applyBorder="1" applyAlignment="1">
      <alignment horizontal="left" vertical="center" wrapText="1"/>
    </xf>
    <xf numFmtId="0" fontId="37" fillId="0" borderId="24" xfId="0" applyFont="1" applyBorder="1" applyAlignment="1">
      <alignment horizontal="left" vertical="center" wrapText="1"/>
    </xf>
    <xf numFmtId="0" fontId="37" fillId="0" borderId="77" xfId="0" applyFont="1" applyBorder="1" applyAlignment="1">
      <alignment horizontal="left" vertical="center" wrapText="1"/>
    </xf>
    <xf numFmtId="0" fontId="37" fillId="0" borderId="66" xfId="0" applyFont="1" applyBorder="1" applyAlignment="1">
      <alignment horizontal="left" vertical="center" wrapText="1"/>
    </xf>
    <xf numFmtId="0" fontId="37" fillId="0" borderId="78" xfId="0" applyFont="1" applyBorder="1" applyAlignment="1">
      <alignment horizontal="left" vertical="center" wrapText="1"/>
    </xf>
    <xf numFmtId="1" fontId="52" fillId="3" borderId="58" xfId="0" applyNumberFormat="1" applyFont="1" applyFill="1" applyBorder="1" applyAlignment="1">
      <alignment horizontal="center" vertical="center"/>
    </xf>
    <xf numFmtId="1" fontId="52" fillId="3" borderId="36" xfId="0" applyNumberFormat="1" applyFont="1" applyFill="1" applyBorder="1" applyAlignment="1">
      <alignment horizontal="center" vertical="center"/>
    </xf>
    <xf numFmtId="0" fontId="8" fillId="0" borderId="55"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27" fillId="8" borderId="99" xfId="0" applyFont="1" applyFill="1" applyBorder="1" applyAlignment="1">
      <alignment horizontal="left" vertical="center" wrapText="1"/>
    </xf>
    <xf numFmtId="0" fontId="27" fillId="8" borderId="59" xfId="0" applyFont="1" applyFill="1" applyBorder="1" applyAlignment="1">
      <alignment horizontal="left" vertical="center" wrapText="1"/>
    </xf>
    <xf numFmtId="0" fontId="27" fillId="8" borderId="36" xfId="0" applyFont="1" applyFill="1" applyBorder="1" applyAlignment="1">
      <alignment horizontal="left" vertical="center" wrapText="1"/>
    </xf>
    <xf numFmtId="0" fontId="14" fillId="0" borderId="107" xfId="0" applyFont="1" applyBorder="1" applyAlignment="1" applyProtection="1">
      <alignment horizontal="center" vertical="center"/>
      <protection locked="0"/>
    </xf>
    <xf numFmtId="0" fontId="14" fillId="0" borderId="108" xfId="0" applyFont="1" applyBorder="1" applyAlignment="1" applyProtection="1">
      <alignment horizontal="center" vertical="center"/>
      <protection locked="0"/>
    </xf>
    <xf numFmtId="0" fontId="14" fillId="0" borderId="109" xfId="0" applyFont="1" applyBorder="1" applyAlignment="1" applyProtection="1">
      <alignment horizontal="center" vertical="center"/>
      <protection locked="0"/>
    </xf>
    <xf numFmtId="0" fontId="27" fillId="5" borderId="12"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53" fillId="9" borderId="12" xfId="0" applyFont="1" applyFill="1" applyBorder="1" applyAlignment="1">
      <alignment horizontal="center" vertical="center" wrapText="1"/>
    </xf>
    <xf numFmtId="0" fontId="53" fillId="9" borderId="11" xfId="0" applyFont="1" applyFill="1" applyBorder="1" applyAlignment="1">
      <alignment horizontal="center" vertical="center" wrapText="1"/>
    </xf>
    <xf numFmtId="1" fontId="51" fillId="15" borderId="12" xfId="0" quotePrefix="1" applyNumberFormat="1" applyFont="1" applyFill="1" applyBorder="1" applyAlignment="1">
      <alignment horizontal="center" vertical="center"/>
    </xf>
    <xf numFmtId="1" fontId="51" fillId="15" borderId="11" xfId="0" quotePrefix="1" applyNumberFormat="1" applyFont="1" applyFill="1" applyBorder="1" applyAlignment="1">
      <alignment horizontal="center" vertical="center"/>
    </xf>
    <xf numFmtId="0" fontId="67" fillId="0" borderId="55" xfId="0" applyFont="1" applyBorder="1" applyAlignment="1">
      <alignment horizontal="left" vertical="top" wrapText="1"/>
    </xf>
    <xf numFmtId="0" fontId="67" fillId="0" borderId="8" xfId="0" applyFont="1" applyBorder="1" applyAlignment="1">
      <alignment horizontal="left" vertical="top" wrapText="1"/>
    </xf>
    <xf numFmtId="0" fontId="67" fillId="0" borderId="81" xfId="0" applyFont="1" applyBorder="1" applyAlignment="1">
      <alignment horizontal="left" vertical="top" wrapText="1"/>
    </xf>
    <xf numFmtId="0" fontId="27" fillId="5" borderId="58" xfId="0" applyFont="1" applyFill="1" applyBorder="1" applyAlignment="1">
      <alignment horizontal="center" vertical="center" wrapText="1"/>
    </xf>
    <xf numFmtId="0" fontId="27" fillId="5" borderId="74" xfId="0" applyFont="1" applyFill="1" applyBorder="1" applyAlignment="1">
      <alignment horizontal="center" vertical="center" wrapText="1"/>
    </xf>
    <xf numFmtId="14" fontId="12" fillId="3" borderId="60" xfId="0" applyNumberFormat="1" applyFont="1" applyFill="1" applyBorder="1" applyAlignment="1">
      <alignment horizont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3" fillId="3" borderId="10" xfId="0" applyFont="1" applyFill="1" applyBorder="1" applyAlignment="1">
      <alignment horizontal="left"/>
    </xf>
    <xf numFmtId="164" fontId="35" fillId="3" borderId="10" xfId="0" applyNumberFormat="1" applyFont="1" applyFill="1" applyBorder="1" applyAlignment="1">
      <alignment horizontal="left" vertical="center"/>
    </xf>
    <xf numFmtId="0" fontId="49" fillId="3" borderId="65" xfId="0" applyFont="1" applyFill="1" applyBorder="1" applyAlignment="1">
      <alignment horizontal="left" wrapText="1"/>
    </xf>
    <xf numFmtId="0" fontId="49" fillId="3" borderId="10" xfId="0" applyFont="1" applyFill="1" applyBorder="1" applyAlignment="1">
      <alignment horizontal="left" wrapText="1"/>
    </xf>
    <xf numFmtId="0" fontId="13" fillId="3" borderId="94" xfId="0" applyFont="1" applyFill="1" applyBorder="1" applyAlignment="1">
      <alignment horizontal="center" vertical="center" wrapText="1"/>
    </xf>
    <xf numFmtId="0" fontId="13" fillId="3" borderId="65" xfId="0" applyFont="1" applyFill="1" applyBorder="1" applyAlignment="1">
      <alignment horizontal="center" vertical="center" wrapText="1"/>
    </xf>
    <xf numFmtId="0" fontId="13" fillId="3" borderId="95" xfId="0" applyFont="1" applyFill="1" applyBorder="1" applyAlignment="1">
      <alignment horizontal="center" vertical="center" wrapText="1"/>
    </xf>
    <xf numFmtId="0" fontId="13" fillId="3" borderId="97"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85" xfId="0" applyFont="1" applyFill="1" applyBorder="1" applyAlignment="1">
      <alignment horizontal="center" vertical="center" wrapText="1"/>
    </xf>
    <xf numFmtId="0" fontId="13" fillId="3" borderId="96" xfId="0" applyFont="1" applyFill="1" applyBorder="1" applyAlignment="1">
      <alignment horizontal="center" vertical="center" wrapText="1"/>
    </xf>
    <xf numFmtId="0" fontId="13" fillId="3" borderId="72"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93" xfId="0" applyFont="1" applyFill="1" applyBorder="1" applyAlignment="1">
      <alignment horizontal="left"/>
    </xf>
    <xf numFmtId="0" fontId="48" fillId="0" borderId="55" xfId="0" applyFont="1" applyBorder="1" applyAlignment="1">
      <alignment horizontal="center" vertical="center"/>
    </xf>
    <xf numFmtId="0" fontId="48" fillId="0" borderId="8" xfId="0" applyFont="1" applyBorder="1" applyAlignment="1">
      <alignment horizontal="center" vertical="center"/>
    </xf>
    <xf numFmtId="0" fontId="48" fillId="0" borderId="4" xfId="0" applyFont="1" applyBorder="1" applyAlignment="1">
      <alignment horizontal="center" vertical="center"/>
    </xf>
    <xf numFmtId="0" fontId="37" fillId="0" borderId="76" xfId="0" applyFont="1" applyBorder="1" applyAlignment="1">
      <alignment horizontal="left" vertical="center" wrapText="1"/>
    </xf>
    <xf numFmtId="0" fontId="37" fillId="0" borderId="110" xfId="0" applyFont="1" applyBorder="1" applyAlignment="1">
      <alignment horizontal="left" vertical="center" wrapText="1"/>
    </xf>
    <xf numFmtId="0" fontId="37" fillId="0" borderId="23" xfId="0" applyFont="1" applyBorder="1" applyAlignment="1">
      <alignment horizontal="left" vertical="center" wrapText="1"/>
    </xf>
    <xf numFmtId="0" fontId="63" fillId="31" borderId="58" xfId="0" applyFont="1" applyFill="1" applyBorder="1" applyAlignment="1">
      <alignment horizontal="center" vertical="center" wrapText="1"/>
    </xf>
    <xf numFmtId="0" fontId="63" fillId="31" borderId="59" xfId="0" applyFont="1" applyFill="1" applyBorder="1" applyAlignment="1">
      <alignment horizontal="center" vertical="center" wrapText="1"/>
    </xf>
    <xf numFmtId="0" fontId="63" fillId="31" borderId="36" xfId="0" applyFont="1" applyFill="1" applyBorder="1" applyAlignment="1">
      <alignment horizontal="center" vertical="center" wrapText="1"/>
    </xf>
    <xf numFmtId="0" fontId="50" fillId="3" borderId="69" xfId="0" applyFont="1" applyFill="1" applyBorder="1" applyAlignment="1">
      <alignment horizontal="center" vertical="center"/>
    </xf>
    <xf numFmtId="0" fontId="50" fillId="3" borderId="70" xfId="0" applyFont="1" applyFill="1" applyBorder="1" applyAlignment="1">
      <alignment horizontal="center" vertical="center"/>
    </xf>
    <xf numFmtId="0" fontId="50" fillId="3" borderId="71" xfId="0" applyFont="1" applyFill="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36" xfId="0" applyFont="1" applyBorder="1" applyAlignment="1">
      <alignment horizontal="center" vertical="center"/>
    </xf>
    <xf numFmtId="1" fontId="52" fillId="3" borderId="22" xfId="0" applyNumberFormat="1" applyFont="1" applyFill="1" applyBorder="1" applyAlignment="1">
      <alignment horizontal="center" vertical="center"/>
    </xf>
    <xf numFmtId="1" fontId="52" fillId="3" borderId="86" xfId="0" applyNumberFormat="1" applyFont="1" applyFill="1" applyBorder="1" applyAlignment="1">
      <alignment horizontal="center" vertical="center"/>
    </xf>
    <xf numFmtId="1" fontId="52" fillId="3" borderId="12" xfId="0" applyNumberFormat="1" applyFont="1" applyFill="1" applyBorder="1" applyAlignment="1">
      <alignment horizontal="center" vertical="center"/>
    </xf>
    <xf numFmtId="1" fontId="52" fillId="3" borderId="11" xfId="0" applyNumberFormat="1" applyFont="1" applyFill="1" applyBorder="1" applyAlignment="1">
      <alignment horizontal="center" vertical="center"/>
    </xf>
    <xf numFmtId="0" fontId="20" fillId="6" borderId="77" xfId="0" applyFont="1" applyFill="1" applyBorder="1" applyAlignment="1">
      <alignment horizontal="center"/>
    </xf>
    <xf numFmtId="0" fontId="20" fillId="6" borderId="78" xfId="0" applyFont="1" applyFill="1" applyBorder="1" applyAlignment="1">
      <alignment horizontal="center"/>
    </xf>
    <xf numFmtId="0" fontId="45" fillId="0" borderId="35" xfId="0" applyFont="1" applyBorder="1" applyAlignment="1">
      <alignment horizontal="center" vertical="center"/>
    </xf>
    <xf numFmtId="0" fontId="14" fillId="0" borderId="69" xfId="0" applyFont="1" applyBorder="1" applyAlignment="1" applyProtection="1">
      <alignment horizontal="center" vertical="center"/>
      <protection locked="0"/>
    </xf>
    <xf numFmtId="0" fontId="14" fillId="0" borderId="70" xfId="0" applyFont="1" applyBorder="1" applyAlignment="1" applyProtection="1">
      <alignment horizontal="center" vertical="center"/>
      <protection locked="0"/>
    </xf>
    <xf numFmtId="0" fontId="14" fillId="0" borderId="71" xfId="0" applyFont="1" applyBorder="1" applyAlignment="1" applyProtection="1">
      <alignment horizontal="center" vertical="center"/>
      <protection locked="0"/>
    </xf>
    <xf numFmtId="0" fontId="20" fillId="3" borderId="25" xfId="0" applyFont="1" applyFill="1" applyBorder="1" applyAlignment="1">
      <alignment horizontal="center"/>
    </xf>
    <xf numFmtId="0" fontId="20" fillId="3" borderId="24" xfId="0" applyFont="1" applyFill="1" applyBorder="1" applyAlignment="1">
      <alignment horizontal="center"/>
    </xf>
    <xf numFmtId="0" fontId="27" fillId="5" borderId="106" xfId="0" applyFont="1" applyFill="1" applyBorder="1" applyAlignment="1">
      <alignment horizontal="center" vertical="center" wrapText="1"/>
    </xf>
    <xf numFmtId="0" fontId="27" fillId="5" borderId="67" xfId="0" applyFont="1" applyFill="1" applyBorder="1" applyAlignment="1">
      <alignment horizontal="center" vertical="center" wrapText="1"/>
    </xf>
    <xf numFmtId="1" fontId="51" fillId="15" borderId="12" xfId="0" quotePrefix="1" applyNumberFormat="1" applyFont="1" applyFill="1" applyBorder="1" applyAlignment="1">
      <alignment horizontal="center"/>
    </xf>
    <xf numFmtId="1" fontId="51" fillId="15" borderId="24" xfId="0" quotePrefix="1" applyNumberFormat="1" applyFont="1" applyFill="1" applyBorder="1" applyAlignment="1">
      <alignment horizontal="center"/>
    </xf>
    <xf numFmtId="0" fontId="20" fillId="6" borderId="76" xfId="0" applyFont="1" applyFill="1" applyBorder="1" applyAlignment="1">
      <alignment horizontal="center"/>
    </xf>
    <xf numFmtId="0" fontId="20" fillId="6" borderId="23" xfId="0" applyFont="1" applyFill="1" applyBorder="1" applyAlignment="1">
      <alignment horizontal="center"/>
    </xf>
    <xf numFmtId="0" fontId="43" fillId="24" borderId="58" xfId="0" applyFont="1" applyFill="1" applyBorder="1" applyAlignment="1">
      <alignment horizontal="right" vertical="center" wrapText="1"/>
    </xf>
    <xf numFmtId="0" fontId="43" fillId="24" borderId="120" xfId="0" applyFont="1" applyFill="1" applyBorder="1" applyAlignment="1">
      <alignment horizontal="right" vertical="center" wrapText="1"/>
    </xf>
    <xf numFmtId="0" fontId="18" fillId="0" borderId="12" xfId="0" applyFont="1" applyBorder="1" applyAlignment="1">
      <alignment horizontal="left"/>
    </xf>
    <xf numFmtId="0" fontId="18" fillId="0" borderId="123" xfId="0" applyFont="1" applyBorder="1" applyAlignment="1">
      <alignment horizontal="left"/>
    </xf>
    <xf numFmtId="0" fontId="18" fillId="0" borderId="111" xfId="0" applyFont="1" applyBorder="1" applyAlignment="1">
      <alignment horizontal="left"/>
    </xf>
    <xf numFmtId="0" fontId="18" fillId="0" borderId="12" xfId="0" applyFont="1" applyBorder="1" applyAlignment="1">
      <alignment horizontal="left" vertical="center"/>
    </xf>
    <xf numFmtId="0" fontId="18" fillId="0" borderId="111" xfId="0" applyFont="1" applyBorder="1" applyAlignment="1">
      <alignment horizontal="left" vertical="center"/>
    </xf>
    <xf numFmtId="0" fontId="18" fillId="0" borderId="88" xfId="0" applyFont="1" applyBorder="1" applyAlignment="1">
      <alignment horizontal="left" vertical="center"/>
    </xf>
    <xf numFmtId="0" fontId="18" fillId="0" borderId="124" xfId="0" applyFont="1" applyBorder="1" applyAlignment="1">
      <alignment horizontal="left" vertical="center"/>
    </xf>
    <xf numFmtId="0" fontId="43" fillId="33" borderId="12" xfId="0" applyFont="1" applyFill="1" applyBorder="1" applyAlignment="1">
      <alignment horizontal="right" vertical="center" wrapText="1"/>
    </xf>
    <xf numFmtId="0" fontId="43" fillId="33" borderId="19" xfId="0" applyFont="1" applyFill="1" applyBorder="1" applyAlignment="1">
      <alignment horizontal="right" vertical="center" wrapText="1"/>
    </xf>
    <xf numFmtId="0" fontId="43" fillId="24" borderId="76" xfId="0" applyFont="1" applyFill="1" applyBorder="1" applyAlignment="1">
      <alignment horizontal="right" vertical="center" wrapText="1"/>
    </xf>
    <xf numFmtId="0" fontId="43" fillId="24" borderId="126" xfId="0" applyFont="1" applyFill="1" applyBorder="1" applyAlignment="1">
      <alignment horizontal="right" vertical="center" wrapText="1"/>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48" fillId="0" borderId="69" xfId="0" applyFont="1" applyBorder="1" applyAlignment="1">
      <alignment horizontal="center" vertical="center"/>
    </xf>
    <xf numFmtId="0" fontId="48" fillId="0" borderId="70" xfId="0" applyFont="1" applyBorder="1" applyAlignment="1">
      <alignment horizontal="center" vertical="center"/>
    </xf>
    <xf numFmtId="0" fontId="48" fillId="0" borderId="71" xfId="0" applyFont="1" applyBorder="1" applyAlignment="1">
      <alignment horizontal="center" vertical="center"/>
    </xf>
    <xf numFmtId="0" fontId="71" fillId="0" borderId="12" xfId="2" applyFont="1" applyBorder="1" applyAlignment="1">
      <alignment horizontal="center" wrapText="1"/>
    </xf>
    <xf numFmtId="0" fontId="71" fillId="0" borderId="11" xfId="2" applyFont="1" applyBorder="1" applyAlignment="1">
      <alignment horizontal="center" wrapText="1"/>
    </xf>
    <xf numFmtId="0" fontId="37" fillId="0" borderId="12" xfId="0" applyFont="1" applyBorder="1" applyAlignment="1">
      <alignment horizontal="left" wrapText="1"/>
    </xf>
    <xf numFmtId="0" fontId="37" fillId="0" borderId="19" xfId="0" applyFont="1" applyBorder="1" applyAlignment="1">
      <alignment horizontal="left" wrapText="1"/>
    </xf>
    <xf numFmtId="0" fontId="37" fillId="0" borderId="11" xfId="0" applyFont="1" applyBorder="1" applyAlignment="1">
      <alignment horizontal="left" wrapText="1"/>
    </xf>
    <xf numFmtId="0" fontId="27" fillId="8" borderId="106" xfId="0" applyFont="1" applyFill="1" applyBorder="1" applyAlignment="1">
      <alignment horizontal="center" vertical="center" wrapText="1"/>
    </xf>
    <xf numFmtId="0" fontId="27" fillId="8" borderId="67" xfId="0" applyFont="1" applyFill="1" applyBorder="1" applyAlignment="1">
      <alignment horizontal="center" vertical="center" wrapText="1"/>
    </xf>
    <xf numFmtId="0" fontId="27" fillId="5" borderId="36" xfId="0" applyFont="1" applyFill="1" applyBorder="1" applyAlignment="1">
      <alignment horizontal="center" vertical="center" wrapText="1"/>
    </xf>
    <xf numFmtId="0" fontId="37" fillId="13" borderId="58" xfId="0" applyFont="1" applyFill="1" applyBorder="1" applyAlignment="1">
      <alignment horizontal="center" vertical="center"/>
    </xf>
    <xf numFmtId="0" fontId="37" fillId="13" borderId="36" xfId="0" applyFont="1" applyFill="1" applyBorder="1" applyAlignment="1">
      <alignment horizontal="center" vertical="center"/>
    </xf>
    <xf numFmtId="0" fontId="37" fillId="12" borderId="58" xfId="0" applyFont="1" applyFill="1" applyBorder="1" applyAlignment="1">
      <alignment horizontal="center"/>
    </xf>
    <xf numFmtId="0" fontId="37" fillId="12" borderId="36" xfId="0" applyFont="1" applyFill="1" applyBorder="1" applyAlignment="1">
      <alignment horizontal="center"/>
    </xf>
    <xf numFmtId="0" fontId="37" fillId="16" borderId="58" xfId="0" applyFont="1" applyFill="1" applyBorder="1" applyAlignment="1">
      <alignment horizontal="center"/>
    </xf>
    <xf numFmtId="0" fontId="37" fillId="16" borderId="36" xfId="0" applyFont="1" applyFill="1" applyBorder="1" applyAlignment="1">
      <alignment horizontal="center"/>
    </xf>
    <xf numFmtId="0" fontId="37" fillId="13" borderId="58" xfId="0" applyFont="1" applyFill="1" applyBorder="1" applyAlignment="1">
      <alignment horizontal="center"/>
    </xf>
    <xf numFmtId="0" fontId="37" fillId="13" borderId="36" xfId="0" applyFont="1" applyFill="1" applyBorder="1" applyAlignment="1">
      <alignment horizontal="center"/>
    </xf>
    <xf numFmtId="0" fontId="27" fillId="8" borderId="12"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6" fillId="24" borderId="99" xfId="0" applyFont="1" applyFill="1" applyBorder="1" applyAlignment="1">
      <alignment horizontal="center" vertical="center" wrapText="1"/>
    </xf>
    <xf numFmtId="0" fontId="26" fillId="24" borderId="59" xfId="0" applyFont="1" applyFill="1" applyBorder="1" applyAlignment="1">
      <alignment horizontal="center" vertical="center" wrapText="1"/>
    </xf>
    <xf numFmtId="0" fontId="39" fillId="24" borderId="119" xfId="0" applyFont="1" applyFill="1" applyBorder="1" applyAlignment="1">
      <alignment horizontal="center"/>
    </xf>
    <xf numFmtId="0" fontId="39" fillId="24" borderId="110" xfId="0" applyFont="1" applyFill="1" applyBorder="1" applyAlignment="1">
      <alignment horizontal="center"/>
    </xf>
    <xf numFmtId="0" fontId="39" fillId="24" borderId="86" xfId="0" applyFont="1" applyFill="1" applyBorder="1" applyAlignment="1">
      <alignment horizontal="center"/>
    </xf>
    <xf numFmtId="0" fontId="13" fillId="4" borderId="94"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95" xfId="0" applyFont="1" applyFill="1" applyBorder="1" applyAlignment="1">
      <alignment horizontal="center" vertical="center" wrapText="1"/>
    </xf>
    <xf numFmtId="0" fontId="18" fillId="4" borderId="97"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85" xfId="0" applyFont="1" applyFill="1" applyBorder="1" applyAlignment="1">
      <alignment horizontal="center" vertical="center" wrapText="1"/>
    </xf>
    <xf numFmtId="0" fontId="18" fillId="4" borderId="96" xfId="0" applyFont="1" applyFill="1" applyBorder="1" applyAlignment="1">
      <alignment horizontal="center" vertical="center" wrapText="1"/>
    </xf>
    <xf numFmtId="0" fontId="18" fillId="4" borderId="72" xfId="0" applyFont="1" applyFill="1" applyBorder="1" applyAlignment="1">
      <alignment horizontal="center" vertical="center" wrapText="1"/>
    </xf>
    <xf numFmtId="0" fontId="18" fillId="4" borderId="82" xfId="0" applyFont="1" applyFill="1" applyBorder="1" applyAlignment="1">
      <alignment horizontal="center" vertical="center" wrapText="1"/>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7" fillId="0" borderId="58" xfId="0" applyFont="1" applyBorder="1" applyAlignment="1">
      <alignment horizontal="center"/>
    </xf>
    <xf numFmtId="0" fontId="7" fillId="0" borderId="59" xfId="0" applyFont="1" applyBorder="1" applyAlignment="1">
      <alignment horizontal="center"/>
    </xf>
    <xf numFmtId="0" fontId="7" fillId="0" borderId="36" xfId="0" applyFont="1" applyBorder="1" applyAlignment="1">
      <alignment horizontal="center"/>
    </xf>
    <xf numFmtId="0" fontId="26" fillId="24" borderId="22" xfId="0" applyFont="1" applyFill="1" applyBorder="1" applyAlignment="1">
      <alignment horizontal="center" vertical="center" wrapText="1"/>
    </xf>
    <xf numFmtId="0" fontId="26" fillId="24" borderId="110" xfId="0" applyFont="1" applyFill="1" applyBorder="1" applyAlignment="1">
      <alignment horizontal="center" vertical="center" wrapText="1"/>
    </xf>
  </cellXfs>
  <cellStyles count="10">
    <cellStyle name="Hyperlink" xfId="2" builtinId="8"/>
    <cellStyle name="Normal" xfId="0" builtinId="0"/>
    <cellStyle name="Normal 2" xfId="1" xr:uid="{00000000-0005-0000-0000-000002000000}"/>
    <cellStyle name="Normal 2 2" xfId="8" xr:uid="{75AF7C75-3B85-42BB-9C8C-0F06D05AAC55}"/>
    <cellStyle name="Normal 3" xfId="3" xr:uid="{00000000-0005-0000-0000-000003000000}"/>
    <cellStyle name="Normal 4" xfId="5" xr:uid="{4B166468-EA7E-4A69-87A6-A67788AEDF84}"/>
    <cellStyle name="Normal 5" xfId="6" xr:uid="{6F356205-F6D2-4AC7-9CD7-A4F379F5B275}"/>
    <cellStyle name="Normal 6" xfId="9" xr:uid="{536DEEE7-4019-41BD-B4E3-7F5170D85BE6}"/>
    <cellStyle name="Standaard 2" xfId="4" xr:uid="{EC18EFB7-B2C5-422D-B03A-F35D7AB32889}"/>
    <cellStyle name="Standaard 3" xfId="7" xr:uid="{2830D7FC-28DA-4E3B-A005-14EEFE9E23BE}"/>
  </cellStyles>
  <dxfs count="17">
    <dxf>
      <fill>
        <patternFill patternType="none"/>
      </fill>
    </dxf>
    <dxf>
      <font>
        <b/>
        <i val="0"/>
      </font>
      <fill>
        <patternFill>
          <bgColor rgb="FFFF0000"/>
        </patternFill>
      </fill>
    </dxf>
    <dxf>
      <font>
        <color rgb="FF9C0006"/>
      </font>
      <fill>
        <patternFill patternType="solid">
          <fgColor rgb="FFFFC7CE"/>
          <bgColor rgb="FFFFC7CE"/>
        </patternFill>
      </fill>
    </dxf>
    <dxf>
      <font>
        <color rgb="FFFF0000"/>
      </font>
      <fill>
        <patternFill patternType="solid">
          <fgColor rgb="FFEEECE1"/>
          <bgColor rgb="FFEEECE1"/>
        </patternFill>
      </fill>
    </dxf>
    <dxf>
      <font>
        <color rgb="FF00B050"/>
      </font>
      <fill>
        <patternFill patternType="solid">
          <fgColor rgb="FFEEECE1"/>
          <bgColor rgb="FFEEECE1"/>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b/>
        <i val="0"/>
      </font>
      <fill>
        <patternFill>
          <bgColor rgb="FFFF0000"/>
        </patternFill>
      </fill>
    </dxf>
    <dxf>
      <font>
        <b/>
        <i val="0"/>
      </font>
      <fill>
        <patternFill>
          <bgColor rgb="FFFF0000"/>
        </patternFill>
      </fill>
    </dxf>
    <dxf>
      <font>
        <color rgb="FFFF0000"/>
      </font>
      <fill>
        <patternFill patternType="solid">
          <fgColor rgb="FFEEECE1"/>
          <bgColor rgb="FFEEECE1"/>
        </patternFill>
      </fill>
    </dxf>
    <dxf>
      <font>
        <color rgb="FF00B050"/>
      </font>
      <fill>
        <patternFill patternType="solid">
          <fgColor rgb="FFEEECE1"/>
          <bgColor rgb="FFEEECE1"/>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b/>
        <color rgb="FFFF0000"/>
      </font>
      <fill>
        <patternFill patternType="solid">
          <fgColor rgb="FFFFC000"/>
          <bgColor rgb="FFFFC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colors>
    <mruColors>
      <color rgb="FFEEECE1"/>
      <color rgb="FFFF6600"/>
      <color rgb="FFED7D31"/>
      <color rgb="FFC65911"/>
      <color rgb="FFFFF2CC"/>
      <color rgb="FFFF96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37204</xdr:colOff>
      <xdr:row>0</xdr:row>
      <xdr:rowOff>2353</xdr:rowOff>
    </xdr:from>
    <xdr:to>
      <xdr:col>3</xdr:col>
      <xdr:colOff>1809750</xdr:colOff>
      <xdr:row>0</xdr:row>
      <xdr:rowOff>551441</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636" b="20638"/>
        <a:stretch/>
      </xdr:blipFill>
      <xdr:spPr>
        <a:xfrm>
          <a:off x="903979" y="2353"/>
          <a:ext cx="1768736" cy="5586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161365</xdr:colOff>
      <xdr:row>0</xdr:row>
      <xdr:rowOff>53788</xdr:rowOff>
    </xdr:from>
    <xdr:to>
      <xdr:col>3</xdr:col>
      <xdr:colOff>1920576</xdr:colOff>
      <xdr:row>0</xdr:row>
      <xdr:rowOff>606462</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636" b="20638"/>
        <a:stretch/>
      </xdr:blipFill>
      <xdr:spPr>
        <a:xfrm>
          <a:off x="847165" y="53788"/>
          <a:ext cx="1757082" cy="5567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W34"/>
  <sheetViews>
    <sheetView workbookViewId="0">
      <selection activeCell="C14" sqref="C14"/>
    </sheetView>
  </sheetViews>
  <sheetFormatPr defaultColWidth="9.109375" defaultRowHeight="14.4"/>
  <cols>
    <col min="1" max="1" width="2.33203125" style="65" customWidth="1"/>
    <col min="2" max="2" width="9.109375" style="65"/>
    <col min="3" max="3" width="163.88671875" style="65" bestFit="1" customWidth="1"/>
    <col min="4" max="16384" width="9.109375" style="65"/>
  </cols>
  <sheetData>
    <row r="1" spans="2:15" ht="15" thickBot="1"/>
    <row r="2" spans="2:15" ht="15" thickBot="1">
      <c r="B2" s="315" t="s">
        <v>0</v>
      </c>
      <c r="C2" s="316"/>
    </row>
    <row r="3" spans="2:15" ht="142.94999999999999" customHeight="1" thickBot="1">
      <c r="B3" s="478" t="s">
        <v>1</v>
      </c>
      <c r="C3" s="479"/>
    </row>
    <row r="6" spans="2:15" s="95" customFormat="1">
      <c r="B6" s="105" t="s">
        <v>2</v>
      </c>
    </row>
    <row r="7" spans="2:15" s="95" customFormat="1" ht="15" thickBot="1"/>
    <row r="8" spans="2:15" s="95" customFormat="1" ht="15" thickBot="1">
      <c r="B8" s="106" t="s">
        <v>3</v>
      </c>
      <c r="C8" s="96" t="s">
        <v>4</v>
      </c>
      <c r="D8" s="96"/>
      <c r="E8" s="96"/>
    </row>
    <row r="9" spans="2:15" s="95" customFormat="1" ht="15" thickBot="1">
      <c r="B9" s="107" t="s">
        <v>5</v>
      </c>
      <c r="C9" s="97" t="s">
        <v>6</v>
      </c>
      <c r="D9" s="96"/>
    </row>
    <row r="10" spans="2:15" s="95" customFormat="1" ht="15" thickBot="1">
      <c r="B10" s="108" t="s">
        <v>7</v>
      </c>
      <c r="C10" s="97" t="s">
        <v>8</v>
      </c>
      <c r="D10" s="96"/>
      <c r="E10" s="96"/>
    </row>
    <row r="11" spans="2:15" s="95" customFormat="1" ht="15" thickBot="1">
      <c r="B11" s="108" t="s">
        <v>9</v>
      </c>
      <c r="C11" s="98" t="s">
        <v>10</v>
      </c>
      <c r="D11" s="96"/>
      <c r="E11" s="96"/>
    </row>
    <row r="12" spans="2:15" s="95" customFormat="1">
      <c r="B12" s="109"/>
      <c r="C12" s="109"/>
      <c r="D12" s="109"/>
      <c r="E12" s="109"/>
    </row>
    <row r="13" spans="2:15" s="95" customFormat="1">
      <c r="B13" s="99"/>
    </row>
    <row r="14" spans="2:15" s="95" customFormat="1">
      <c r="B14" s="100" t="s">
        <v>298</v>
      </c>
      <c r="C14" s="100"/>
      <c r="D14" s="100"/>
      <c r="E14" s="100"/>
      <c r="F14" s="100"/>
      <c r="G14" s="100"/>
      <c r="H14" s="100"/>
      <c r="I14" s="100"/>
      <c r="J14" s="100"/>
      <c r="K14" s="100"/>
      <c r="L14" s="100"/>
      <c r="M14" s="100"/>
      <c r="N14" s="100"/>
      <c r="O14" s="100"/>
    </row>
    <row r="15" spans="2:15" s="95" customFormat="1">
      <c r="B15" s="99"/>
    </row>
    <row r="16" spans="2:15" s="95" customFormat="1" ht="15" thickBot="1">
      <c r="B16" s="105" t="s">
        <v>11</v>
      </c>
    </row>
    <row r="17" spans="2:23" s="95" customFormat="1" ht="15" thickBot="1">
      <c r="B17" s="110" t="s">
        <v>12</v>
      </c>
      <c r="C17" s="476" t="s">
        <v>13</v>
      </c>
      <c r="D17" s="477"/>
      <c r="E17" s="477"/>
      <c r="F17" s="477"/>
      <c r="G17" s="477"/>
      <c r="H17" s="477"/>
      <c r="I17" s="477"/>
      <c r="J17" s="477"/>
      <c r="K17" s="477"/>
    </row>
    <row r="18" spans="2:23" s="95" customFormat="1" ht="15" thickBot="1">
      <c r="B18" s="111" t="s">
        <v>14</v>
      </c>
      <c r="C18" s="476" t="s">
        <v>15</v>
      </c>
      <c r="D18" s="477"/>
      <c r="E18" s="477"/>
      <c r="F18" s="477"/>
      <c r="G18" s="477"/>
      <c r="H18" s="477"/>
      <c r="I18" s="477"/>
      <c r="J18" s="477"/>
      <c r="K18" s="477"/>
    </row>
    <row r="19" spans="2:23" s="95" customFormat="1" ht="15" thickBot="1">
      <c r="B19" s="111" t="s">
        <v>16</v>
      </c>
      <c r="C19" s="101" t="s">
        <v>17</v>
      </c>
      <c r="D19" s="102"/>
      <c r="E19" s="102"/>
      <c r="F19" s="103"/>
      <c r="G19" s="103"/>
      <c r="H19" s="103"/>
      <c r="I19" s="103"/>
      <c r="J19" s="103"/>
      <c r="K19" s="103"/>
    </row>
    <row r="20" spans="2:23" s="95" customFormat="1">
      <c r="B20" s="109"/>
      <c r="C20" s="109"/>
      <c r="D20" s="109"/>
      <c r="E20" s="109"/>
    </row>
    <row r="21" spans="2:23" s="95" customFormat="1">
      <c r="B21" s="99"/>
    </row>
    <row r="22" spans="2:23" s="95" customFormat="1">
      <c r="B22" s="105" t="s">
        <v>18</v>
      </c>
    </row>
    <row r="23" spans="2:23" s="95" customFormat="1">
      <c r="B23" s="96" t="s">
        <v>19</v>
      </c>
      <c r="C23" s="96"/>
      <c r="D23" s="103"/>
      <c r="E23" s="103"/>
      <c r="F23" s="103"/>
      <c r="G23" s="103"/>
      <c r="H23" s="103"/>
      <c r="I23" s="103"/>
      <c r="J23" s="103"/>
      <c r="K23" s="103"/>
      <c r="L23" s="103"/>
      <c r="M23" s="103"/>
      <c r="N23" s="103"/>
      <c r="O23" s="103"/>
    </row>
    <row r="24" spans="2:23" s="95" customFormat="1">
      <c r="B24" s="96" t="s">
        <v>20</v>
      </c>
      <c r="C24" s="96"/>
      <c r="D24" s="103"/>
      <c r="E24" s="103"/>
      <c r="F24" s="103"/>
      <c r="G24" s="103"/>
      <c r="H24" s="103"/>
      <c r="I24" s="103"/>
      <c r="J24" s="103"/>
      <c r="K24" s="103"/>
      <c r="L24" s="103"/>
      <c r="M24" s="103"/>
      <c r="N24" s="103"/>
      <c r="O24" s="103"/>
    </row>
    <row r="25" spans="2:23" s="95" customFormat="1">
      <c r="B25" s="96" t="s">
        <v>21</v>
      </c>
      <c r="C25" s="96"/>
      <c r="D25" s="103"/>
      <c r="E25" s="103"/>
      <c r="F25" s="103"/>
      <c r="G25" s="103"/>
      <c r="H25" s="103"/>
      <c r="I25" s="103"/>
      <c r="J25" s="103"/>
      <c r="K25" s="103"/>
      <c r="L25" s="103"/>
      <c r="M25" s="103"/>
      <c r="N25" s="103"/>
      <c r="O25" s="103"/>
    </row>
    <row r="26" spans="2:23" s="95" customFormat="1">
      <c r="B26" s="96" t="s">
        <v>22</v>
      </c>
      <c r="C26" s="96"/>
      <c r="D26" s="103"/>
      <c r="E26" s="103"/>
      <c r="F26" s="103"/>
      <c r="G26" s="103"/>
      <c r="H26" s="103"/>
      <c r="I26" s="103"/>
      <c r="J26" s="103"/>
      <c r="K26" s="103"/>
      <c r="L26" s="103"/>
      <c r="M26" s="103"/>
      <c r="N26" s="103"/>
      <c r="O26" s="103"/>
    </row>
    <row r="27" spans="2:23" s="95" customFormat="1">
      <c r="B27" s="96"/>
      <c r="C27" s="96"/>
      <c r="D27" s="103"/>
      <c r="E27" s="103"/>
      <c r="F27" s="103"/>
      <c r="G27" s="103"/>
      <c r="H27" s="103"/>
      <c r="I27" s="103"/>
      <c r="J27" s="103"/>
      <c r="K27" s="103"/>
      <c r="L27" s="103"/>
      <c r="M27" s="103"/>
      <c r="N27" s="103"/>
      <c r="O27" s="103"/>
    </row>
    <row r="28" spans="2:23" s="95" customFormat="1">
      <c r="B28" s="96"/>
      <c r="C28" s="96"/>
      <c r="D28" s="103"/>
      <c r="E28" s="103"/>
      <c r="F28" s="103"/>
      <c r="G28" s="103"/>
      <c r="H28" s="103"/>
      <c r="I28" s="103"/>
      <c r="J28" s="103"/>
      <c r="K28" s="103"/>
      <c r="L28" s="103"/>
      <c r="M28" s="103"/>
      <c r="N28" s="103"/>
      <c r="O28" s="103"/>
    </row>
    <row r="29" spans="2:23" s="95" customFormat="1">
      <c r="C29" s="104"/>
      <c r="D29" s="104"/>
      <c r="E29" s="104"/>
      <c r="F29" s="104"/>
      <c r="G29" s="104"/>
      <c r="H29" s="104"/>
      <c r="I29" s="104"/>
      <c r="J29" s="104"/>
      <c r="K29" s="104"/>
      <c r="L29" s="104"/>
      <c r="M29" s="104"/>
      <c r="N29" s="104"/>
      <c r="O29" s="104"/>
      <c r="P29" s="104"/>
      <c r="Q29" s="104"/>
      <c r="R29" s="104"/>
      <c r="S29" s="104"/>
      <c r="T29" s="104"/>
      <c r="U29" s="104"/>
      <c r="V29" s="104"/>
      <c r="W29" s="104"/>
    </row>
    <row r="30" spans="2:23" s="95" customFormat="1">
      <c r="C30" s="104"/>
      <c r="D30" s="104"/>
      <c r="E30" s="104"/>
      <c r="F30" s="104"/>
      <c r="G30" s="104"/>
      <c r="H30" s="104"/>
      <c r="I30" s="104"/>
      <c r="J30" s="104"/>
      <c r="K30" s="104"/>
      <c r="L30" s="104"/>
      <c r="M30" s="104"/>
      <c r="N30" s="104"/>
      <c r="O30" s="104"/>
      <c r="P30" s="104"/>
      <c r="Q30" s="104"/>
      <c r="R30" s="104"/>
      <c r="S30" s="104"/>
      <c r="T30" s="104"/>
      <c r="U30" s="104"/>
      <c r="V30" s="104"/>
      <c r="W30" s="104"/>
    </row>
    <row r="31" spans="2:23" s="95" customFormat="1">
      <c r="C31" s="104"/>
      <c r="D31" s="104"/>
      <c r="E31" s="104"/>
      <c r="F31" s="104"/>
      <c r="G31" s="104"/>
      <c r="H31" s="104"/>
      <c r="I31" s="104"/>
      <c r="J31" s="104"/>
      <c r="K31" s="104"/>
      <c r="L31" s="104"/>
      <c r="M31" s="104"/>
      <c r="N31" s="104"/>
      <c r="O31" s="104"/>
      <c r="P31" s="104"/>
      <c r="Q31" s="104"/>
      <c r="R31" s="104"/>
      <c r="S31" s="104"/>
      <c r="T31" s="104"/>
      <c r="U31" s="104"/>
      <c r="V31" s="104"/>
      <c r="W31" s="104"/>
    </row>
    <row r="32" spans="2:23" s="95" customFormat="1">
      <c r="C32" s="104"/>
      <c r="D32" s="104"/>
      <c r="E32" s="104"/>
      <c r="F32" s="104"/>
      <c r="G32" s="104"/>
      <c r="H32" s="104"/>
      <c r="I32" s="104"/>
      <c r="J32" s="104"/>
      <c r="K32" s="104"/>
      <c r="L32" s="104"/>
      <c r="M32" s="104"/>
      <c r="N32" s="104"/>
      <c r="O32" s="104"/>
      <c r="P32" s="104"/>
      <c r="Q32" s="104"/>
      <c r="R32" s="104"/>
      <c r="S32" s="104"/>
      <c r="T32" s="104"/>
      <c r="U32" s="104"/>
      <c r="V32" s="104"/>
      <c r="W32" s="104"/>
    </row>
    <row r="33" spans="3:23" s="95" customFormat="1">
      <c r="C33" s="104"/>
      <c r="D33" s="104"/>
      <c r="E33" s="104"/>
      <c r="F33" s="104"/>
      <c r="G33" s="104"/>
      <c r="H33" s="104"/>
      <c r="I33" s="104"/>
      <c r="J33" s="104"/>
      <c r="K33" s="104"/>
      <c r="L33" s="104"/>
      <c r="M33" s="104"/>
      <c r="N33" s="104"/>
      <c r="O33" s="104"/>
      <c r="P33" s="104"/>
      <c r="Q33" s="104"/>
      <c r="R33" s="104"/>
      <c r="S33" s="104"/>
      <c r="T33" s="104"/>
      <c r="U33" s="104"/>
      <c r="V33" s="104"/>
      <c r="W33" s="104"/>
    </row>
    <row r="34" spans="3:23" s="95" customFormat="1"/>
  </sheetData>
  <customSheetViews>
    <customSheetView guid="{3A3565D5-53F2-4401-9C32-3D483644D33F}">
      <selection activeCell="C22" sqref="C22"/>
      <pageMargins left="0" right="0" top="0" bottom="0" header="0" footer="0"/>
      <pageSetup paperSize="9" orientation="portrait" r:id="rId1"/>
    </customSheetView>
  </customSheetViews>
  <mergeCells count="3">
    <mergeCell ref="C17:K17"/>
    <mergeCell ref="C18:K18"/>
    <mergeCell ref="B3:C3"/>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pageSetUpPr fitToPage="1"/>
  </sheetPr>
  <dimension ref="A1:AS878"/>
  <sheetViews>
    <sheetView tabSelected="1" zoomScaleNormal="100" workbookViewId="0">
      <selection activeCell="AT6" sqref="AT6"/>
    </sheetView>
  </sheetViews>
  <sheetFormatPr defaultColWidth="14.44140625" defaultRowHeight="15" customHeight="1"/>
  <cols>
    <col min="1" max="1" width="2.6640625" customWidth="1"/>
    <col min="2" max="2" width="5" customWidth="1"/>
    <col min="3" max="3" width="4.88671875" customWidth="1"/>
    <col min="4" max="4" width="39" customWidth="1"/>
    <col min="5" max="5" width="6.109375" customWidth="1"/>
    <col min="6" max="6" width="23.33203125" style="232" customWidth="1"/>
    <col min="7" max="11" width="5.33203125" customWidth="1"/>
    <col min="12" max="12" width="26.33203125" customWidth="1"/>
    <col min="13" max="17" width="5.33203125" customWidth="1"/>
    <col min="18" max="18" width="8.33203125" customWidth="1"/>
    <col min="19" max="19" width="12.109375" customWidth="1"/>
    <col min="20" max="20" width="13.44140625" customWidth="1"/>
    <col min="21" max="21" width="5.6640625" customWidth="1"/>
    <col min="22" max="22" width="5.5546875" customWidth="1"/>
    <col min="23" max="23" width="6.33203125" customWidth="1"/>
    <col min="24" max="24" width="2.5546875" customWidth="1"/>
    <col min="25" max="27" width="10" hidden="1" customWidth="1"/>
    <col min="28" max="28" width="1.6640625" hidden="1" customWidth="1"/>
    <col min="29" max="33" width="2.33203125" hidden="1" customWidth="1"/>
    <col min="34" max="34" width="1.6640625" hidden="1" customWidth="1"/>
    <col min="35" max="35" width="22.88671875" hidden="1" customWidth="1"/>
    <col min="36" max="36" width="3.33203125" hidden="1" customWidth="1"/>
    <col min="37" max="37" width="3.88671875" hidden="1" customWidth="1"/>
    <col min="38" max="38" width="17.44140625" hidden="1" customWidth="1"/>
    <col min="39" max="39" width="5.6640625" hidden="1" customWidth="1"/>
    <col min="40" max="40" width="6.88671875" hidden="1" customWidth="1"/>
    <col min="41" max="41" width="3.33203125" hidden="1" customWidth="1"/>
    <col min="42" max="42" width="4" hidden="1" customWidth="1"/>
    <col min="43" max="43" width="10.5546875" hidden="1" customWidth="1"/>
    <col min="44" max="44" width="6" hidden="1" customWidth="1"/>
    <col min="45" max="45" width="6.88671875" hidden="1" customWidth="1"/>
  </cols>
  <sheetData>
    <row r="1" spans="1:45" ht="46.2" customHeight="1" thickBot="1">
      <c r="A1" s="1" t="s">
        <v>23</v>
      </c>
      <c r="B1" s="69"/>
      <c r="C1" s="70"/>
      <c r="D1" s="70"/>
      <c r="E1" s="70"/>
      <c r="F1" s="563" t="str">
        <f>"Graduaat Informatica - academiejaar "&amp;lijsten!C2&amp;" | Brussel DAG"</f>
        <v>Graduaat Informatica - academiejaar 2024-2025 | Brussel DAG</v>
      </c>
      <c r="G1" s="563"/>
      <c r="H1" s="563"/>
      <c r="I1" s="563"/>
      <c r="J1" s="563"/>
      <c r="K1" s="563"/>
      <c r="L1" s="563"/>
      <c r="M1" s="563"/>
      <c r="N1" s="563"/>
      <c r="O1" s="563"/>
      <c r="P1" s="563"/>
      <c r="Q1" s="563"/>
      <c r="R1" s="563"/>
      <c r="S1" s="563"/>
      <c r="T1" s="563"/>
      <c r="U1" s="563"/>
      <c r="V1" s="563"/>
      <c r="W1" s="563"/>
      <c r="X1" s="2"/>
      <c r="Y1" s="554" t="s">
        <v>24</v>
      </c>
      <c r="Z1" s="555"/>
      <c r="AA1" s="555"/>
      <c r="AB1" s="555"/>
      <c r="AC1" s="555"/>
      <c r="AD1" s="555"/>
      <c r="AE1" s="555"/>
      <c r="AF1" s="555"/>
      <c r="AG1" s="555"/>
      <c r="AH1" s="555"/>
      <c r="AI1" s="555"/>
      <c r="AJ1" s="555"/>
      <c r="AK1" s="555"/>
      <c r="AL1" s="555"/>
      <c r="AM1" s="555"/>
      <c r="AN1" s="555"/>
      <c r="AO1" s="555"/>
      <c r="AP1" s="555"/>
      <c r="AQ1" s="555"/>
      <c r="AR1" s="555"/>
      <c r="AS1" s="556"/>
    </row>
    <row r="2" spans="1:45" ht="19.5" customHeight="1">
      <c r="A2" s="3"/>
      <c r="B2" s="163"/>
      <c r="C2" s="164"/>
      <c r="D2" s="165" t="s">
        <v>25</v>
      </c>
      <c r="E2" s="165"/>
      <c r="F2" s="261">
        <f ca="1">NOW()</f>
        <v>45537.714936805554</v>
      </c>
      <c r="G2" s="524"/>
      <c r="H2" s="524"/>
      <c r="I2" s="524"/>
      <c r="J2" s="524"/>
      <c r="K2" s="166"/>
      <c r="L2" s="325" t="s">
        <v>26</v>
      </c>
      <c r="M2" s="166"/>
      <c r="N2" s="166"/>
      <c r="O2" s="541" t="s">
        <v>305</v>
      </c>
      <c r="P2" s="541"/>
      <c r="Q2" s="541"/>
      <c r="R2" s="541"/>
      <c r="S2" s="541"/>
      <c r="T2" s="541"/>
      <c r="U2" s="541"/>
      <c r="V2" s="541"/>
      <c r="W2" s="167"/>
    </row>
    <row r="3" spans="1:45" ht="19.5" customHeight="1">
      <c r="A3" s="3"/>
      <c r="B3" s="168"/>
      <c r="C3" s="41"/>
      <c r="D3" s="46" t="s">
        <v>27</v>
      </c>
      <c r="E3" s="46"/>
      <c r="F3" s="529" t="s">
        <v>28</v>
      </c>
      <c r="G3" s="529"/>
      <c r="H3" s="529"/>
      <c r="I3" s="529"/>
      <c r="J3" s="529"/>
      <c r="K3" s="43"/>
      <c r="L3" s="528" t="s">
        <v>29</v>
      </c>
      <c r="M3" s="528"/>
      <c r="N3" s="321"/>
      <c r="O3" s="532"/>
      <c r="P3" s="533"/>
      <c r="Q3" s="533"/>
      <c r="R3" s="533"/>
      <c r="S3" s="533"/>
      <c r="T3" s="533"/>
      <c r="U3" s="533"/>
      <c r="V3" s="534"/>
      <c r="W3" s="169"/>
    </row>
    <row r="4" spans="1:45" ht="7.2" customHeight="1">
      <c r="A4" s="3"/>
      <c r="B4" s="168"/>
      <c r="C4" s="41"/>
      <c r="D4" s="45"/>
      <c r="E4" s="45"/>
      <c r="F4" s="221"/>
      <c r="G4" s="43"/>
      <c r="H4" s="43"/>
      <c r="I4" s="43"/>
      <c r="J4" s="43"/>
      <c r="K4" s="43"/>
      <c r="L4" s="42"/>
      <c r="M4" s="43"/>
      <c r="N4" s="43"/>
      <c r="O4" s="535"/>
      <c r="P4" s="536"/>
      <c r="Q4" s="536"/>
      <c r="R4" s="536"/>
      <c r="S4" s="536"/>
      <c r="T4" s="536"/>
      <c r="U4" s="536"/>
      <c r="V4" s="537"/>
      <c r="W4" s="169"/>
    </row>
    <row r="5" spans="1:45" ht="15.75" customHeight="1">
      <c r="A5" s="6"/>
      <c r="B5" s="168"/>
      <c r="C5" s="8"/>
      <c r="D5" s="46" t="s">
        <v>30</v>
      </c>
      <c r="E5" s="46"/>
      <c r="F5" s="504" t="s">
        <v>31</v>
      </c>
      <c r="G5" s="505"/>
      <c r="H5" s="505"/>
      <c r="I5" s="505"/>
      <c r="J5" s="506"/>
      <c r="K5" s="43"/>
      <c r="L5" s="42"/>
      <c r="M5" s="42"/>
      <c r="N5" s="42"/>
      <c r="O5" s="535"/>
      <c r="P5" s="536"/>
      <c r="Q5" s="536"/>
      <c r="R5" s="536"/>
      <c r="S5" s="536"/>
      <c r="T5" s="536"/>
      <c r="U5" s="536"/>
      <c r="V5" s="537"/>
      <c r="W5" s="169"/>
    </row>
    <row r="6" spans="1:45" ht="15.75" customHeight="1">
      <c r="A6" s="6"/>
      <c r="B6" s="168"/>
      <c r="C6" s="8"/>
      <c r="D6" s="46" t="s">
        <v>32</v>
      </c>
      <c r="E6" s="46"/>
      <c r="F6" s="208"/>
      <c r="G6" s="525"/>
      <c r="H6" s="526"/>
      <c r="I6" s="526"/>
      <c r="J6" s="527"/>
      <c r="K6" s="43"/>
      <c r="L6" s="42"/>
      <c r="M6" s="42"/>
      <c r="N6" s="42"/>
      <c r="O6" s="538"/>
      <c r="P6" s="539"/>
      <c r="Q6" s="539"/>
      <c r="R6" s="539"/>
      <c r="S6" s="539"/>
      <c r="T6" s="539"/>
      <c r="U6" s="539"/>
      <c r="V6" s="540"/>
      <c r="W6" s="169"/>
    </row>
    <row r="7" spans="1:45" ht="15.75" customHeight="1">
      <c r="A7" s="6"/>
      <c r="B7" s="168"/>
      <c r="C7" s="8"/>
      <c r="D7" s="46" t="s">
        <v>33</v>
      </c>
      <c r="E7" s="46"/>
      <c r="F7" s="542" t="str">
        <f>IF(F6&lt;&gt;"",LOWER(G6&amp;"."&amp;SUBSTITUTE(F6," ",""))&amp;"@"&amp;"student.odisee.be","")</f>
        <v/>
      </c>
      <c r="G7" s="543"/>
      <c r="H7" s="543"/>
      <c r="I7" s="543"/>
      <c r="J7" s="544"/>
      <c r="K7" s="43"/>
      <c r="L7" s="42"/>
      <c r="M7" s="42"/>
      <c r="N7" s="42"/>
      <c r="O7" s="530"/>
      <c r="P7" s="530"/>
      <c r="Q7" s="530"/>
      <c r="R7" s="530"/>
      <c r="S7" s="530"/>
      <c r="T7" s="530"/>
      <c r="U7" s="530"/>
      <c r="V7" s="530"/>
      <c r="W7" s="169"/>
    </row>
    <row r="8" spans="1:45" ht="15.75" customHeight="1">
      <c r="A8" s="6"/>
      <c r="B8" s="168"/>
      <c r="C8" s="8"/>
      <c r="D8" s="46" t="s">
        <v>34</v>
      </c>
      <c r="E8" s="46"/>
      <c r="F8" s="504"/>
      <c r="G8" s="505"/>
      <c r="H8" s="505"/>
      <c r="I8" s="505"/>
      <c r="J8" s="506"/>
      <c r="K8" s="43"/>
      <c r="L8" s="42"/>
      <c r="M8" s="42"/>
      <c r="N8" s="42"/>
      <c r="O8" s="531"/>
      <c r="P8" s="531"/>
      <c r="Q8" s="531"/>
      <c r="R8" s="531"/>
      <c r="S8" s="531"/>
      <c r="T8" s="531"/>
      <c r="U8" s="531"/>
      <c r="V8" s="531"/>
      <c r="W8" s="169"/>
    </row>
    <row r="9" spans="1:45" ht="4.2" customHeight="1" thickBot="1">
      <c r="A9" s="6"/>
      <c r="B9" s="168"/>
      <c r="C9" s="8"/>
      <c r="D9" s="50"/>
      <c r="E9" s="50"/>
      <c r="F9" s="222"/>
      <c r="G9" s="8"/>
      <c r="H9" s="8"/>
      <c r="I9" s="8"/>
      <c r="J9" s="8"/>
      <c r="K9" s="43"/>
      <c r="L9" s="42"/>
      <c r="M9" s="42"/>
      <c r="N9" s="42"/>
      <c r="O9" s="8"/>
      <c r="P9" s="8"/>
      <c r="Q9" s="47"/>
      <c r="R9" s="8"/>
      <c r="S9" s="47"/>
      <c r="T9" s="48"/>
      <c r="U9" s="47"/>
      <c r="V9" s="49"/>
      <c r="W9" s="169"/>
    </row>
    <row r="10" spans="1:45" ht="15.75" customHeight="1" thickBot="1">
      <c r="A10" s="6"/>
      <c r="B10" s="168"/>
      <c r="C10" s="51"/>
      <c r="D10" s="52" t="s">
        <v>35</v>
      </c>
      <c r="E10" s="52"/>
      <c r="F10" s="525" t="s">
        <v>36</v>
      </c>
      <c r="G10" s="526"/>
      <c r="H10" s="526"/>
      <c r="I10" s="526"/>
      <c r="J10" s="527"/>
      <c r="K10" s="43"/>
      <c r="L10" s="44"/>
      <c r="M10" s="513" t="s">
        <v>37</v>
      </c>
      <c r="N10" s="514"/>
      <c r="O10" s="513" t="s">
        <v>38</v>
      </c>
      <c r="P10" s="514"/>
      <c r="Q10" s="569" t="s">
        <v>39</v>
      </c>
      <c r="R10" s="570"/>
      <c r="S10" s="59"/>
      <c r="T10" s="573"/>
      <c r="U10" s="574"/>
      <c r="V10" s="178"/>
      <c r="W10" s="169"/>
    </row>
    <row r="11" spans="1:45" ht="15.75" customHeight="1" thickBot="1">
      <c r="A11" s="6"/>
      <c r="B11" s="168"/>
      <c r="C11" s="8"/>
      <c r="D11" s="52" t="s">
        <v>40</v>
      </c>
      <c r="E11" s="52"/>
      <c r="F11" s="510" t="s">
        <v>36</v>
      </c>
      <c r="G11" s="511"/>
      <c r="H11" s="511"/>
      <c r="I11" s="511"/>
      <c r="J11" s="512"/>
      <c r="K11" s="43"/>
      <c r="L11" s="53" t="s">
        <v>41</v>
      </c>
      <c r="M11" s="515">
        <f>Q26+Q74</f>
        <v>0</v>
      </c>
      <c r="N11" s="516"/>
      <c r="O11" s="571">
        <f>Q51+Q95</f>
        <v>0</v>
      </c>
      <c r="P11" s="572"/>
      <c r="Q11" s="502">
        <f>SUM(M11:O11)</f>
        <v>0</v>
      </c>
      <c r="R11" s="503"/>
      <c r="S11" s="59"/>
      <c r="T11" s="567" t="s">
        <v>42</v>
      </c>
      <c r="U11" s="568"/>
      <c r="V11" s="179">
        <f>SUM(M26:N26,M51:N51)</f>
        <v>0</v>
      </c>
      <c r="W11" s="169"/>
    </row>
    <row r="12" spans="1:45" ht="15.75" customHeight="1" thickBot="1">
      <c r="A12" s="6"/>
      <c r="B12" s="168"/>
      <c r="C12" s="54"/>
      <c r="D12" s="52" t="s">
        <v>43</v>
      </c>
      <c r="E12" s="52"/>
      <c r="F12" s="564" t="s">
        <v>36</v>
      </c>
      <c r="G12" s="565"/>
      <c r="H12" s="565"/>
      <c r="I12" s="565"/>
      <c r="J12" s="566"/>
      <c r="K12" s="43"/>
      <c r="L12" s="53" t="s">
        <v>44</v>
      </c>
      <c r="M12" s="149">
        <f>SUM(M26:N26)</f>
        <v>0</v>
      </c>
      <c r="N12" s="152">
        <f>SUM(O26:P26)</f>
        <v>0</v>
      </c>
      <c r="O12" s="151">
        <f>SUM(M51:N51)</f>
        <v>0</v>
      </c>
      <c r="P12" s="150">
        <f>SUM(O51:P51)</f>
        <v>0</v>
      </c>
      <c r="Q12" s="502">
        <f>SUM(M12:P12)</f>
        <v>0</v>
      </c>
      <c r="R12" s="503"/>
      <c r="S12" s="59"/>
      <c r="T12" s="567" t="s">
        <v>45</v>
      </c>
      <c r="U12" s="568"/>
      <c r="V12" s="180">
        <f>SUM(O26:P26,O51:P51)</f>
        <v>0</v>
      </c>
      <c r="W12" s="169"/>
      <c r="Y12" s="10"/>
    </row>
    <row r="13" spans="1:45" ht="15.75" customHeight="1" thickBot="1">
      <c r="A13" s="6"/>
      <c r="B13" s="168"/>
      <c r="C13" s="8"/>
      <c r="D13" s="52" t="s">
        <v>46</v>
      </c>
      <c r="E13" s="52"/>
      <c r="F13" s="564" t="s">
        <v>47</v>
      </c>
      <c r="G13" s="565"/>
      <c r="H13" s="565"/>
      <c r="I13" s="565"/>
      <c r="J13" s="566"/>
      <c r="K13" s="43"/>
      <c r="L13" s="53" t="s">
        <v>48</v>
      </c>
      <c r="M13" s="515">
        <f>IF(60-SUM(M26:Q26)&lt;0,0,60-SUM(M26:Q26))</f>
        <v>60</v>
      </c>
      <c r="N13" s="516"/>
      <c r="O13" s="517">
        <f>IF(60-SUM(M51:Q51)&lt;0,0,60-SUM(M51:Q51))</f>
        <v>60</v>
      </c>
      <c r="P13" s="518"/>
      <c r="Q13" s="557">
        <f>SUM(M13:O13)</f>
        <v>120</v>
      </c>
      <c r="R13" s="558"/>
      <c r="S13" s="59"/>
      <c r="T13" s="561"/>
      <c r="U13" s="562"/>
      <c r="V13" s="178"/>
      <c r="W13" s="169"/>
      <c r="Y13" s="10"/>
    </row>
    <row r="14" spans="1:45" ht="15.75" customHeight="1" thickBot="1">
      <c r="A14" s="6"/>
      <c r="B14" s="168"/>
      <c r="C14" s="8"/>
      <c r="D14" s="46" t="s">
        <v>49</v>
      </c>
      <c r="E14" s="46"/>
      <c r="F14" s="564" t="s">
        <v>36</v>
      </c>
      <c r="G14" s="565"/>
      <c r="H14" s="565"/>
      <c r="I14" s="565"/>
      <c r="J14" s="566"/>
      <c r="K14" s="43"/>
      <c r="L14" s="44"/>
      <c r="M14" s="44"/>
      <c r="N14" s="44"/>
      <c r="O14" s="44"/>
      <c r="P14" s="44"/>
      <c r="Q14" s="559">
        <f>SUM(Q11:R13)</f>
        <v>120</v>
      </c>
      <c r="R14" s="560"/>
      <c r="S14" s="55"/>
      <c r="T14" s="56"/>
      <c r="U14" s="55"/>
      <c r="V14" s="57"/>
      <c r="W14" s="169"/>
      <c r="X14" s="10"/>
      <c r="Y14" s="10"/>
    </row>
    <row r="15" spans="1:45" ht="15.75" customHeight="1">
      <c r="A15" s="6"/>
      <c r="B15" s="168"/>
      <c r="C15" s="8"/>
      <c r="D15" s="52" t="s">
        <v>50</v>
      </c>
      <c r="E15" s="52"/>
      <c r="F15" s="564" t="s">
        <v>283</v>
      </c>
      <c r="G15" s="565"/>
      <c r="H15" s="565"/>
      <c r="I15" s="565"/>
      <c r="J15" s="566"/>
      <c r="K15" s="43"/>
      <c r="L15" s="8"/>
      <c r="M15" s="8"/>
      <c r="N15" s="8"/>
      <c r="O15" s="58"/>
      <c r="P15" s="58"/>
      <c r="Q15" s="8"/>
      <c r="R15" s="59"/>
      <c r="S15" s="59"/>
      <c r="T15" s="59"/>
      <c r="U15" s="59"/>
      <c r="V15" s="59"/>
      <c r="W15" s="169"/>
      <c r="X15" s="5"/>
      <c r="Y15" s="5"/>
    </row>
    <row r="16" spans="1:45" ht="4.95" customHeight="1" thickBot="1">
      <c r="A16" s="6"/>
      <c r="B16" s="168"/>
      <c r="C16" s="8"/>
      <c r="D16" s="8"/>
      <c r="E16" s="8"/>
      <c r="F16" s="223"/>
      <c r="G16" s="8"/>
      <c r="H16" s="8"/>
      <c r="I16" s="8"/>
      <c r="J16" s="8"/>
      <c r="K16" s="8"/>
      <c r="L16" s="8"/>
      <c r="M16" s="8"/>
      <c r="N16" s="8"/>
      <c r="O16" s="58"/>
      <c r="P16" s="58"/>
      <c r="Q16" s="8"/>
      <c r="R16" s="8"/>
      <c r="S16" s="59"/>
      <c r="T16" s="59"/>
      <c r="U16" s="59"/>
      <c r="V16" s="59"/>
      <c r="W16" s="169"/>
      <c r="X16" s="5"/>
      <c r="Y16" s="5"/>
    </row>
    <row r="17" spans="1:45" ht="28.2" customHeight="1" thickBot="1">
      <c r="B17" s="157"/>
      <c r="C17" s="8"/>
      <c r="D17" s="170" t="s">
        <v>52</v>
      </c>
      <c r="E17" s="170"/>
      <c r="F17" s="519"/>
      <c r="G17" s="520"/>
      <c r="H17" s="520"/>
      <c r="I17" s="520"/>
      <c r="J17" s="520"/>
      <c r="K17" s="520"/>
      <c r="L17" s="520"/>
      <c r="M17" s="520"/>
      <c r="N17" s="520"/>
      <c r="O17" s="520"/>
      <c r="P17" s="520"/>
      <c r="Q17" s="520"/>
      <c r="R17" s="521"/>
      <c r="S17" s="207">
        <f ca="1">NOW()</f>
        <v>45537.714936805554</v>
      </c>
      <c r="T17" s="522" t="s">
        <v>53</v>
      </c>
      <c r="U17" s="523"/>
      <c r="V17" s="177" t="str">
        <f>IF(OR($Q$12&lt;27,$Q$12&gt;72), "nok","ok")</f>
        <v>nok</v>
      </c>
      <c r="W17" s="171"/>
      <c r="Y17" s="5"/>
      <c r="Z17" s="5"/>
    </row>
    <row r="18" spans="1:45" ht="28.2" customHeight="1">
      <c r="B18" s="157"/>
      <c r="C18" s="8"/>
      <c r="D18" s="161" t="s">
        <v>54</v>
      </c>
      <c r="E18" s="161"/>
      <c r="F18" s="519"/>
      <c r="G18" s="520"/>
      <c r="H18" s="520"/>
      <c r="I18" s="520"/>
      <c r="J18" s="520"/>
      <c r="K18" s="520"/>
      <c r="L18" s="520"/>
      <c r="M18" s="520"/>
      <c r="N18" s="520"/>
      <c r="O18" s="520"/>
      <c r="P18" s="520"/>
      <c r="Q18" s="520"/>
      <c r="R18" s="521"/>
      <c r="S18" s="158" t="s">
        <v>55</v>
      </c>
      <c r="T18" s="59"/>
      <c r="U18" s="59"/>
      <c r="V18" s="59"/>
      <c r="W18" s="171"/>
      <c r="Y18" s="5"/>
      <c r="Z18" s="5"/>
    </row>
    <row r="19" spans="1:45" ht="28.2" customHeight="1">
      <c r="B19" s="157"/>
      <c r="C19" s="8"/>
      <c r="D19" s="162"/>
      <c r="E19" s="162"/>
      <c r="F19" s="519"/>
      <c r="G19" s="520"/>
      <c r="H19" s="520"/>
      <c r="I19" s="520"/>
      <c r="J19" s="520"/>
      <c r="K19" s="520"/>
      <c r="L19" s="520"/>
      <c r="M19" s="520"/>
      <c r="N19" s="520"/>
      <c r="O19" s="520"/>
      <c r="P19" s="520"/>
      <c r="Q19" s="520"/>
      <c r="R19" s="521"/>
      <c r="S19" s="158" t="s">
        <v>55</v>
      </c>
      <c r="T19" s="59"/>
      <c r="U19" s="59"/>
      <c r="V19" s="59"/>
      <c r="W19" s="171"/>
      <c r="Y19" s="5"/>
      <c r="Z19" s="5"/>
    </row>
    <row r="20" spans="1:45" ht="6" customHeight="1">
      <c r="A20" s="6"/>
      <c r="B20" s="168"/>
      <c r="C20" s="44"/>
      <c r="D20" s="44"/>
      <c r="E20" s="44"/>
      <c r="F20" s="224"/>
      <c r="G20" s="44"/>
      <c r="H20" s="44"/>
      <c r="I20" s="44"/>
      <c r="J20" s="44"/>
      <c r="K20" s="44"/>
      <c r="L20" s="44"/>
      <c r="M20" s="44"/>
      <c r="N20" s="44"/>
      <c r="O20" s="44"/>
      <c r="P20" s="44"/>
      <c r="Q20" s="44"/>
      <c r="R20" s="44"/>
      <c r="S20" s="44"/>
      <c r="T20" s="44"/>
      <c r="U20" s="44"/>
      <c r="V20" s="44"/>
      <c r="W20" s="169"/>
      <c r="X20" s="5"/>
      <c r="Y20" s="5"/>
    </row>
    <row r="21" spans="1:45" ht="23.4" hidden="1" customHeight="1">
      <c r="B21" s="157"/>
      <c r="C21" s="160"/>
      <c r="D21" s="182" t="s">
        <v>56</v>
      </c>
      <c r="E21" s="182"/>
      <c r="F21" s="194" t="s">
        <v>57</v>
      </c>
      <c r="G21" s="184" t="e">
        <f>#REF!</f>
        <v>#REF!</v>
      </c>
      <c r="H21" s="551" t="s">
        <v>58</v>
      </c>
      <c r="I21" s="552"/>
      <c r="J21" s="553"/>
      <c r="K21" s="184" t="e">
        <f>#REF!</f>
        <v>#REF!</v>
      </c>
      <c r="L21" s="183" t="s">
        <v>59</v>
      </c>
      <c r="M21" s="317" t="e">
        <f>#REF!</f>
        <v>#REF!</v>
      </c>
      <c r="N21" s="551" t="s">
        <v>60</v>
      </c>
      <c r="O21" s="552"/>
      <c r="P21" s="552"/>
      <c r="Q21" s="553"/>
      <c r="R21" s="318" t="e">
        <f>#REF!</f>
        <v>#REF!</v>
      </c>
      <c r="S21" s="44"/>
      <c r="T21" s="44"/>
      <c r="U21" s="44"/>
      <c r="V21" s="44"/>
      <c r="W21" s="159"/>
      <c r="X21" s="5"/>
      <c r="Y21" s="5"/>
      <c r="Z21" s="5"/>
    </row>
    <row r="22" spans="1:45" ht="23.4" hidden="1" customHeight="1">
      <c r="B22" s="157"/>
      <c r="C22" s="160"/>
      <c r="D22" s="182"/>
      <c r="E22" s="182"/>
      <c r="F22" s="194" t="s">
        <v>61</v>
      </c>
      <c r="G22" s="184" t="e">
        <f>#REF!</f>
        <v>#REF!</v>
      </c>
      <c r="H22" s="551" t="s">
        <v>62</v>
      </c>
      <c r="I22" s="552"/>
      <c r="J22" s="553"/>
      <c r="K22" s="184" t="e">
        <f>#REF!</f>
        <v>#REF!</v>
      </c>
      <c r="L22" s="183" t="s">
        <v>63</v>
      </c>
      <c r="M22" s="317" t="s">
        <v>47</v>
      </c>
      <c r="N22" s="551" t="s">
        <v>64</v>
      </c>
      <c r="O22" s="552"/>
      <c r="P22" s="552"/>
      <c r="Q22" s="552"/>
      <c r="R22" s="553"/>
      <c r="S22" s="44"/>
      <c r="T22" s="44"/>
      <c r="U22" s="44"/>
      <c r="V22" s="44"/>
      <c r="W22" s="159"/>
      <c r="X22" s="5"/>
      <c r="Y22" s="5"/>
      <c r="Z22" s="5"/>
    </row>
    <row r="23" spans="1:45" ht="7.2" customHeight="1">
      <c r="A23" s="6"/>
      <c r="B23" s="168"/>
      <c r="C23" s="181"/>
      <c r="D23" s="181"/>
      <c r="E23" s="181"/>
      <c r="F23" s="225"/>
      <c r="G23" s="181"/>
      <c r="H23" s="181"/>
      <c r="I23" s="181"/>
      <c r="J23" s="181"/>
      <c r="K23" s="181"/>
      <c r="L23" s="181"/>
      <c r="M23" s="181"/>
      <c r="N23" s="181"/>
      <c r="O23" s="181"/>
      <c r="P23" s="181"/>
      <c r="Q23" s="181"/>
      <c r="R23" s="181"/>
      <c r="S23" s="181"/>
      <c r="T23" s="181"/>
      <c r="U23" s="181"/>
      <c r="V23" s="181"/>
      <c r="W23" s="169"/>
      <c r="X23" s="5"/>
      <c r="Y23" s="5"/>
    </row>
    <row r="24" spans="1:45" ht="13.5" customHeight="1" thickBot="1">
      <c r="A24" s="6"/>
      <c r="B24" s="168"/>
      <c r="C24" s="272"/>
      <c r="D24" s="18"/>
      <c r="E24" s="18"/>
      <c r="F24" s="172"/>
      <c r="G24" s="23"/>
      <c r="H24" s="23"/>
      <c r="I24" s="23"/>
      <c r="J24" s="23"/>
      <c r="K24" s="23"/>
      <c r="L24" s="23"/>
      <c r="M24" s="23"/>
      <c r="N24" s="23"/>
      <c r="O24" s="23"/>
      <c r="P24" s="23"/>
      <c r="Q24" s="23"/>
      <c r="R24" s="23"/>
      <c r="S24" s="23"/>
      <c r="T24" s="23"/>
      <c r="U24" s="23"/>
      <c r="V24" s="273"/>
      <c r="W24" s="169"/>
      <c r="Y24" t="s">
        <v>65</v>
      </c>
      <c r="Z24" t="str">
        <f>IF(OR(ISNUMBER(SEARCH("Program",F10)),F10="selecteer optie"),"P","SN")</f>
        <v>P</v>
      </c>
      <c r="AA24" s="23"/>
    </row>
    <row r="25" spans="1:45" ht="24.6" customHeight="1" thickBot="1">
      <c r="B25" s="168"/>
      <c r="C25" s="274"/>
      <c r="D25" s="366" t="s">
        <v>66</v>
      </c>
      <c r="E25" s="381"/>
      <c r="F25" s="367" t="s">
        <v>67</v>
      </c>
      <c r="G25" s="363" t="s">
        <v>68</v>
      </c>
      <c r="H25" s="296" t="s">
        <v>69</v>
      </c>
      <c r="I25" s="296" t="s">
        <v>70</v>
      </c>
      <c r="J25" s="296" t="s">
        <v>71</v>
      </c>
      <c r="K25" s="296" t="s">
        <v>72</v>
      </c>
      <c r="L25" s="296" t="s">
        <v>73</v>
      </c>
      <c r="M25" s="296" t="s">
        <v>69</v>
      </c>
      <c r="N25" s="296" t="s">
        <v>70</v>
      </c>
      <c r="O25" s="296" t="s">
        <v>71</v>
      </c>
      <c r="P25" s="296" t="s">
        <v>72</v>
      </c>
      <c r="Q25" s="296" t="s">
        <v>74</v>
      </c>
      <c r="R25" s="296" t="s">
        <v>75</v>
      </c>
      <c r="S25" s="507"/>
      <c r="T25" s="508"/>
      <c r="U25" s="509"/>
      <c r="V25" s="275"/>
      <c r="W25" s="169"/>
      <c r="Y25" t="s">
        <v>75</v>
      </c>
      <c r="Z25" t="s">
        <v>75</v>
      </c>
    </row>
    <row r="26" spans="1:45" ht="13.95" customHeight="1" thickBot="1">
      <c r="A26" s="6"/>
      <c r="B26" s="168"/>
      <c r="C26" s="276"/>
      <c r="D26" s="490" t="s">
        <v>76</v>
      </c>
      <c r="E26" s="491"/>
      <c r="F26" s="299" t="s">
        <v>77</v>
      </c>
      <c r="G26" s="368">
        <f>SUM(H26:K26)</f>
        <v>0</v>
      </c>
      <c r="H26" s="369">
        <f>SUM(SUMIF($F$28:$F$48,{"c";"t";"x";"xx";"xxx";"evk";"evc"},H28:H48))</f>
        <v>0</v>
      </c>
      <c r="I26" s="369">
        <f>SUM(SUMIF($F$28:$F$48,{"c";"t";"x";"xx";"xxx";"evk";"evc"},I28:I48))</f>
        <v>0</v>
      </c>
      <c r="J26" s="369">
        <f>SUM(SUMIF($F$28:$F$48,{"c";"t";"x";"xx";"xxx";"evk";"evc"},J28:J48))</f>
        <v>0</v>
      </c>
      <c r="K26" s="369">
        <f>SUM(SUMIF($F$28:$F$48,{"c";"t";"x";"xx";"xxx";"evk";"evc"},K28:K48))</f>
        <v>0</v>
      </c>
      <c r="L26" s="300"/>
      <c r="M26" s="370">
        <f>SUM(M27:M48)</f>
        <v>0</v>
      </c>
      <c r="N26" s="370">
        <f t="shared" ref="N26:Q26" si="0">SUM(N27:N48)</f>
        <v>0</v>
      </c>
      <c r="O26" s="370">
        <f t="shared" si="0"/>
        <v>0</v>
      </c>
      <c r="P26" s="370">
        <f t="shared" si="0"/>
        <v>0</v>
      </c>
      <c r="Q26" s="370">
        <f t="shared" si="0"/>
        <v>0</v>
      </c>
      <c r="R26" s="301"/>
      <c r="S26" s="302"/>
      <c r="T26" s="303"/>
      <c r="U26" s="304"/>
      <c r="V26" s="275"/>
      <c r="W26" s="169"/>
      <c r="Y26" t="s">
        <v>65</v>
      </c>
      <c r="Z26" t="s">
        <v>78</v>
      </c>
      <c r="AA26" s="23" t="s">
        <v>79</v>
      </c>
      <c r="AK26" s="155" t="s">
        <v>3</v>
      </c>
      <c r="AP26" s="155" t="s">
        <v>3</v>
      </c>
    </row>
    <row r="27" spans="1:45" ht="13.5" customHeight="1" thickBot="1">
      <c r="A27" s="6"/>
      <c r="B27" s="168"/>
      <c r="C27" s="276"/>
      <c r="D27" s="263" t="s">
        <v>80</v>
      </c>
      <c r="E27" s="432"/>
      <c r="F27" s="236"/>
      <c r="G27" s="145"/>
      <c r="H27" s="145"/>
      <c r="I27" s="145"/>
      <c r="J27" s="145"/>
      <c r="K27" s="145"/>
      <c r="L27" s="297"/>
      <c r="M27" s="136"/>
      <c r="N27" s="136"/>
      <c r="O27" s="136"/>
      <c r="P27" s="136"/>
      <c r="Q27" s="136"/>
      <c r="R27" s="136"/>
      <c r="S27" s="136"/>
      <c r="T27" s="136"/>
      <c r="U27" s="285"/>
      <c r="V27" s="275"/>
      <c r="W27" s="169"/>
      <c r="X27" s="20"/>
      <c r="Y27" s="23"/>
      <c r="Z27" s="23"/>
      <c r="AA27" s="23"/>
      <c r="AK27" s="155" t="s">
        <v>5</v>
      </c>
      <c r="AP27" s="155" t="s">
        <v>5</v>
      </c>
      <c r="AQ27" s="155" t="s">
        <v>81</v>
      </c>
      <c r="AR27" s="155" t="s">
        <v>82</v>
      </c>
      <c r="AS27" s="155" t="s">
        <v>83</v>
      </c>
    </row>
    <row r="28" spans="1:45" ht="15" customHeight="1" thickBot="1">
      <c r="A28" s="6"/>
      <c r="B28" s="168"/>
      <c r="C28" s="277"/>
      <c r="D28" s="148" t="s">
        <v>84</v>
      </c>
      <c r="E28" s="433" t="s">
        <v>306</v>
      </c>
      <c r="F28" s="212"/>
      <c r="G28" s="135">
        <f>IF($Y28="","",AC28)</f>
        <v>6</v>
      </c>
      <c r="H28" s="135">
        <f t="shared" ref="H28:K28" si="1">IF($Y28="","",AD28)</f>
        <v>6</v>
      </c>
      <c r="I28" s="135" t="str">
        <f t="shared" si="1"/>
        <v>-</v>
      </c>
      <c r="J28" s="135" t="str">
        <f t="shared" si="1"/>
        <v>-</v>
      </c>
      <c r="K28" s="135" t="str">
        <f t="shared" si="1"/>
        <v>-</v>
      </c>
      <c r="L28" s="112" t="str">
        <f>IF(EXACT(F28,"evc"),"(!) aparte procedure (kennistoets)",IF(EXACT(F28,"evk"),"op basis studiehistoriek of OPO",IF(EXACT(F28,"xxx"),"(!) opheffing weigering?","")))</f>
        <v/>
      </c>
      <c r="M28" s="371" t="str">
        <f>IF(LEFT($F28,1)="x",H28,"-")</f>
        <v>-</v>
      </c>
      <c r="N28" s="371" t="str">
        <f t="shared" ref="N28:N29" si="2">IF(LEFT($F28,1)="x",I28,"-")</f>
        <v>-</v>
      </c>
      <c r="O28" s="371" t="str">
        <f t="shared" ref="O28:O29" si="3">IF(LEFT($F28,1)="x",J28,"-")</f>
        <v>-</v>
      </c>
      <c r="P28" s="371" t="str">
        <f t="shared" ref="P28:P29" si="4">IF(LEFT($F28,1)="x",K28,"-")</f>
        <v>-</v>
      </c>
      <c r="Q28" s="372" t="str">
        <f>IF(OR(EXACT(F28,"c"), EXACT(F28,"t"), EXACT(F28,"evk")),G28,"-")</f>
        <v>-</v>
      </c>
      <c r="R28" s="210" t="str">
        <f>HYPERLINK(lijsten!$A$23&amp;UPPER('BXL DAG'!Y28)&amp;lijsten!$A$24,'BXL DAG'!Y28)</f>
        <v>ORP44A</v>
      </c>
      <c r="S28" s="496" t="str">
        <f>IF(Y28="","",AI28)</f>
        <v>van der Linde Rogier</v>
      </c>
      <c r="T28" s="497"/>
      <c r="U28" s="498"/>
      <c r="V28" s="275"/>
      <c r="W28" s="169"/>
      <c r="X28" s="20"/>
      <c r="Y28" s="143" t="str">
        <f>IF(AND($Z$24="P",Z28&lt;&gt;""),Z28,IF(AND($Z$24="SN",AA28&lt;&gt;""),AA28,""))</f>
        <v>ORP44A</v>
      </c>
      <c r="Z28" s="143" t="s">
        <v>85</v>
      </c>
      <c r="AA28" s="143" t="s">
        <v>85</v>
      </c>
      <c r="AC28">
        <v>6</v>
      </c>
      <c r="AD28">
        <v>6</v>
      </c>
      <c r="AE28" t="s">
        <v>86</v>
      </c>
      <c r="AF28" t="s">
        <v>86</v>
      </c>
      <c r="AG28" t="s">
        <v>86</v>
      </c>
      <c r="AI28" t="s">
        <v>87</v>
      </c>
      <c r="AK28" s="155" t="s">
        <v>12</v>
      </c>
      <c r="AP28" s="155" t="s">
        <v>7</v>
      </c>
    </row>
    <row r="29" spans="1:45" ht="15" customHeight="1" thickBot="1">
      <c r="A29" s="6"/>
      <c r="B29" s="168"/>
      <c r="C29" s="277"/>
      <c r="D29" s="148" t="s">
        <v>88</v>
      </c>
      <c r="E29" s="433" t="s">
        <v>306</v>
      </c>
      <c r="F29" s="212"/>
      <c r="G29" s="135">
        <f t="shared" ref="G29:G30" si="5">IF($Y29="","",AC29)</f>
        <v>6</v>
      </c>
      <c r="H29" s="135" t="str">
        <f t="shared" ref="H29:H30" si="6">IF($Y29="","",AD29)</f>
        <v>-</v>
      </c>
      <c r="I29" s="135">
        <f t="shared" ref="I29:I30" si="7">IF($Y29="","",AE29)</f>
        <v>6</v>
      </c>
      <c r="J29" s="135" t="str">
        <f t="shared" ref="J29:J30" si="8">IF($Y29="","",AF29)</f>
        <v>-</v>
      </c>
      <c r="K29" s="135" t="str">
        <f t="shared" ref="K29:K30" si="9">IF($Y29="","",AG29)</f>
        <v>-</v>
      </c>
      <c r="L29" s="112" t="str">
        <f>IF(EXACT(F29,"evc"),"(!) aparte procedure (kennistoets)",IF(EXACT(F29,"evk"),"op basis studiehistoriek of OPO",IF(EXACT(F29,"xxx"),"(!) opheffing weigering?","")))</f>
        <v/>
      </c>
      <c r="M29" s="371" t="str">
        <f>IF(LEFT($F29,1)="x",H29,"-")</f>
        <v>-</v>
      </c>
      <c r="N29" s="371" t="str">
        <f t="shared" si="2"/>
        <v>-</v>
      </c>
      <c r="O29" s="371" t="str">
        <f t="shared" si="3"/>
        <v>-</v>
      </c>
      <c r="P29" s="371" t="str">
        <f t="shared" si="4"/>
        <v>-</v>
      </c>
      <c r="Q29" s="372" t="str">
        <f>IF(OR(EXACT(F29,"c"), EXACT(F29,"t"), EXACT(F29,"evk")),G29,"-")</f>
        <v>-</v>
      </c>
      <c r="R29" s="210" t="str">
        <f>HYPERLINK(lijsten!$A$23&amp;UPPER('BXL DAG'!Y29)&amp;lijsten!$A$24,'BXL DAG'!Y29)</f>
        <v>ORP42A</v>
      </c>
      <c r="S29" s="496" t="str">
        <f t="shared" ref="S29:S30" si="10">IF(Y29="","",AI29)</f>
        <v>van der Linde Rogier</v>
      </c>
      <c r="T29" s="497"/>
      <c r="U29" s="498"/>
      <c r="V29" s="275"/>
      <c r="W29" s="169"/>
      <c r="X29" s="20"/>
      <c r="Y29" s="143" t="str">
        <f>IF(AND($Z$24="P",Z29&lt;&gt;""),Z29,IF(AND($Z$24="SN",AA29&lt;&gt;""),AA29,""))</f>
        <v>ORP42A</v>
      </c>
      <c r="Z29" s="143" t="s">
        <v>89</v>
      </c>
      <c r="AA29" s="143" t="s">
        <v>89</v>
      </c>
      <c r="AC29">
        <v>6</v>
      </c>
      <c r="AD29" t="s">
        <v>86</v>
      </c>
      <c r="AE29">
        <v>6</v>
      </c>
      <c r="AF29" t="s">
        <v>86</v>
      </c>
      <c r="AG29" t="s">
        <v>86</v>
      </c>
      <c r="AI29" t="s">
        <v>87</v>
      </c>
      <c r="AK29" s="155" t="s">
        <v>14</v>
      </c>
      <c r="AP29" s="155" t="s">
        <v>9</v>
      </c>
      <c r="AQ29" t="b">
        <f>IF(COUNTIF($AP$74:$AP$77,F29)&gt;0,TRUE,FALSE)</f>
        <v>0</v>
      </c>
      <c r="AR29" t="b">
        <f>IF(F29="nvt",TRUE,FALSE)</f>
        <v>0</v>
      </c>
      <c r="AS29" t="b">
        <f>IF(AND(AQ29=AR29,AQ76=AR76),TRUE,FALSE)</f>
        <v>0</v>
      </c>
    </row>
    <row r="30" spans="1:45" ht="15.6" customHeight="1" thickBot="1">
      <c r="A30" s="6"/>
      <c r="B30" s="168"/>
      <c r="C30" s="277"/>
      <c r="D30" s="148" t="s">
        <v>90</v>
      </c>
      <c r="E30" s="433"/>
      <c r="F30" s="212"/>
      <c r="G30" s="135">
        <f t="shared" si="5"/>
        <v>4</v>
      </c>
      <c r="H30" s="135" t="str">
        <f t="shared" si="6"/>
        <v>-</v>
      </c>
      <c r="I30" s="135" t="str">
        <f t="shared" si="7"/>
        <v>-</v>
      </c>
      <c r="J30" s="135">
        <f t="shared" si="8"/>
        <v>4</v>
      </c>
      <c r="K30" s="135" t="str">
        <f t="shared" si="9"/>
        <v>-</v>
      </c>
      <c r="L30" s="112" t="str">
        <f>IF(EXACT(F30,"evc"),"(!) aparte procedure (kennistoets)",IF(EXACT(F30,"evk"),"op basis studiehistoriek of OPO",IF(EXACT(F30,"xxx"),"(!) opheffing weigering?","")))</f>
        <v/>
      </c>
      <c r="M30" s="371" t="str">
        <f>IF(LEFT($F30,1)="x",H30,"-")</f>
        <v>-</v>
      </c>
      <c r="N30" s="371" t="str">
        <f t="shared" ref="N30:P30" si="11">IF(LEFT($F30,1)="x",I30,"-")</f>
        <v>-</v>
      </c>
      <c r="O30" s="371" t="str">
        <f t="shared" si="11"/>
        <v>-</v>
      </c>
      <c r="P30" s="371" t="str">
        <f t="shared" si="11"/>
        <v>-</v>
      </c>
      <c r="Q30" s="372" t="str">
        <f t="shared" ref="Q30" si="12">IF(OR(EXACT(F30,"c"), EXACT(F30,"t"), EXACT(F30,"evk")),G30,"-")</f>
        <v>-</v>
      </c>
      <c r="R30" s="210" t="str">
        <f>HYPERLINK(lijsten!$A$23&amp;UPPER('BXL DAG'!Y30)&amp;lijsten!$A$24,'BXL DAG'!Y30)</f>
        <v>ORP06A</v>
      </c>
      <c r="S30" s="496" t="str">
        <f t="shared" si="10"/>
        <v>De Winne Philippe</v>
      </c>
      <c r="T30" s="497"/>
      <c r="U30" s="498"/>
      <c r="V30" s="275"/>
      <c r="W30" s="169"/>
      <c r="X30" s="20"/>
      <c r="Y30" s="143" t="str">
        <f>IF(AND($Z$24="P",Z30&lt;&gt;""),Z30,IF(AND($Z$24="SN",AA30&lt;&gt;""),AA30,""))</f>
        <v>ORP06A</v>
      </c>
      <c r="Z30" s="143" t="s">
        <v>91</v>
      </c>
      <c r="AA30" s="143" t="s">
        <v>91</v>
      </c>
      <c r="AC30">
        <v>4</v>
      </c>
      <c r="AD30" t="s">
        <v>86</v>
      </c>
      <c r="AE30" t="s">
        <v>86</v>
      </c>
      <c r="AF30">
        <v>4</v>
      </c>
      <c r="AG30" t="s">
        <v>86</v>
      </c>
      <c r="AI30" s="155" t="s">
        <v>92</v>
      </c>
      <c r="AK30" s="155" t="s">
        <v>93</v>
      </c>
      <c r="AQ30" t="b">
        <f>IF(COUNTIF($AP$74:$AP$77,F30)&gt;0,TRUE,FALSE)</f>
        <v>0</v>
      </c>
      <c r="AR30" t="b">
        <f>IF(F30="nvt",TRUE,FALSE)</f>
        <v>0</v>
      </c>
      <c r="AS30" t="b">
        <f>IF(AND(AQ30=AR30,AQ77=AR77),TRUE,FALSE)</f>
        <v>0</v>
      </c>
    </row>
    <row r="31" spans="1:45" ht="13.5" customHeight="1" thickBot="1">
      <c r="A31" s="6"/>
      <c r="B31" s="168"/>
      <c r="C31" s="276"/>
      <c r="D31" s="84" t="s">
        <v>94</v>
      </c>
      <c r="E31" s="434"/>
      <c r="F31" s="226"/>
      <c r="G31" s="137"/>
      <c r="H31" s="137"/>
      <c r="I31" s="137"/>
      <c r="J31" s="137"/>
      <c r="K31" s="146"/>
      <c r="L31" s="133"/>
      <c r="M31" s="136"/>
      <c r="N31" s="136"/>
      <c r="O31" s="71"/>
      <c r="P31" s="71"/>
      <c r="Q31" s="71"/>
      <c r="R31" s="71"/>
      <c r="S31" s="71"/>
      <c r="T31" s="71"/>
      <c r="U31" s="72"/>
      <c r="V31" s="275"/>
      <c r="W31" s="169"/>
      <c r="X31" s="20"/>
      <c r="Y31" s="23"/>
      <c r="Z31" s="23"/>
      <c r="AA31" s="23"/>
      <c r="AK31" s="155" t="s">
        <v>7</v>
      </c>
    </row>
    <row r="32" spans="1:45" ht="15" customHeight="1" thickBot="1">
      <c r="A32" s="6"/>
      <c r="B32" s="168"/>
      <c r="C32" s="276"/>
      <c r="D32" s="148" t="s">
        <v>95</v>
      </c>
      <c r="E32" s="433" t="s">
        <v>306</v>
      </c>
      <c r="F32" s="212"/>
      <c r="G32" s="135">
        <f t="shared" ref="G32:G33" si="13">IF($Y32="","",AC32)</f>
        <v>6</v>
      </c>
      <c r="H32" s="135">
        <f t="shared" ref="H32:H33" si="14">IF($Y32="","",AD32)</f>
        <v>6</v>
      </c>
      <c r="I32" s="135" t="str">
        <f t="shared" ref="I32:I33" si="15">IF($Y32="","",AE32)</f>
        <v>-</v>
      </c>
      <c r="J32" s="135" t="str">
        <f t="shared" ref="J32:J33" si="16">IF($Y32="","",AF32)</f>
        <v>-</v>
      </c>
      <c r="K32" s="135" t="str">
        <f t="shared" ref="K32:K33" si="17">IF($Y32="","",AG32)</f>
        <v>-</v>
      </c>
      <c r="L32" s="112" t="str">
        <f>IF(EXACT(F32,"evc"),"(!) aparte procedure (kennistoets)",IF(EXACT(F32,"evk"),"op basis studiehistoriek of OPO",IF(EXACT(F32,"xxx"),"(!) opheffing weigering?","")))</f>
        <v/>
      </c>
      <c r="M32" s="371" t="str">
        <f>IF(LEFT($F32,1)="x",H32,"-")</f>
        <v>-</v>
      </c>
      <c r="N32" s="371" t="str">
        <f t="shared" ref="N32:P33" si="18">IF(LEFT($F32,1)="x",I32,"-")</f>
        <v>-</v>
      </c>
      <c r="O32" s="371" t="str">
        <f t="shared" si="18"/>
        <v>-</v>
      </c>
      <c r="P32" s="371" t="str">
        <f t="shared" si="18"/>
        <v>-</v>
      </c>
      <c r="Q32" s="372" t="str">
        <f t="shared" ref="Q32" si="19">IF(OR(EXACT(F32,"c"), EXACT(F32,"t"), EXACT(F32,"evk")),G32,"-")</f>
        <v>-</v>
      </c>
      <c r="R32" s="210" t="str">
        <f>HYPERLINK(lijsten!$A$23&amp;UPPER('BXL DAG'!Y32)&amp;lijsten!$A$24,'BXL DAG'!Y32)</f>
        <v>ORP41A</v>
      </c>
      <c r="S32" s="496" t="str">
        <f>IF(Y32="","",AI32)</f>
        <v>Van Droogenbroeck Joris</v>
      </c>
      <c r="T32" s="497"/>
      <c r="U32" s="498"/>
      <c r="V32" s="275"/>
      <c r="W32" s="169"/>
      <c r="X32" s="20"/>
      <c r="Y32" s="143" t="str">
        <f>IF(AND($Z$24="P",Z32&lt;&gt;""),Z32,IF(AND($Z$24="SN",AA32&lt;&gt;""),AA32,""))</f>
        <v>ORP41A</v>
      </c>
      <c r="Z32" s="143" t="s">
        <v>96</v>
      </c>
      <c r="AA32" s="143" t="s">
        <v>96</v>
      </c>
      <c r="AC32">
        <v>6</v>
      </c>
      <c r="AD32">
        <v>6</v>
      </c>
      <c r="AE32" t="s">
        <v>86</v>
      </c>
      <c r="AF32" t="s">
        <v>86</v>
      </c>
      <c r="AG32" t="s">
        <v>86</v>
      </c>
      <c r="AI32" t="s">
        <v>97</v>
      </c>
      <c r="AK32" s="155" t="s">
        <v>9</v>
      </c>
      <c r="AQ32" t="b">
        <f>IF(COUNTIF($AP$74:$AP$77,F32)&gt;0,TRUE,FALSE)</f>
        <v>0</v>
      </c>
      <c r="AR32" t="b">
        <f>IF(F32="nvt",TRUE,FALSE)</f>
        <v>0</v>
      </c>
      <c r="AS32" t="b">
        <f>IF(AND(AQ32=AR32,AQ79=AR79),TRUE,FALSE)</f>
        <v>0</v>
      </c>
    </row>
    <row r="33" spans="1:45" thickBot="1">
      <c r="A33" s="6"/>
      <c r="B33" s="168"/>
      <c r="C33" s="277"/>
      <c r="D33" s="148" t="s">
        <v>98</v>
      </c>
      <c r="E33" s="433" t="s">
        <v>306</v>
      </c>
      <c r="F33" s="212"/>
      <c r="G33" s="135">
        <f t="shared" si="13"/>
        <v>6</v>
      </c>
      <c r="H33" s="135" t="str">
        <f t="shared" si="14"/>
        <v>-</v>
      </c>
      <c r="I33" s="135">
        <f t="shared" si="15"/>
        <v>6</v>
      </c>
      <c r="J33" s="135" t="str">
        <f t="shared" si="16"/>
        <v>-</v>
      </c>
      <c r="K33" s="135" t="str">
        <f t="shared" si="17"/>
        <v>-</v>
      </c>
      <c r="L33" s="112" t="str">
        <f>IF(EXACT(F33,"evc"),"(!) aparte procedure (kennistoets)",IF(EXACT(F33,"evk"),"op basis studiehistoriek of OPO",IF(EXACT(F33,"xxx"),"(!) opheffing weigering?","")))</f>
        <v/>
      </c>
      <c r="M33" s="371" t="str">
        <f>IF(LEFT($F33,1)="x",H33,"-")</f>
        <v>-</v>
      </c>
      <c r="N33" s="371" t="str">
        <f t="shared" si="18"/>
        <v>-</v>
      </c>
      <c r="O33" s="371" t="str">
        <f t="shared" si="18"/>
        <v>-</v>
      </c>
      <c r="P33" s="371" t="str">
        <f t="shared" si="18"/>
        <v>-</v>
      </c>
      <c r="Q33" s="372" t="str">
        <f>IF(OR(EXACT(F33,"c"), EXACT(F33,"t"), EXACT(F33,"evk")),G33,"-")</f>
        <v>-</v>
      </c>
      <c r="R33" s="210" t="str">
        <f>HYPERLINK(lijsten!$A$23&amp;UPPER('BXL DAG'!Y33)&amp;lijsten!$A$24,'BXL DAG'!Y33)</f>
        <v>ORP43A</v>
      </c>
      <c r="S33" s="496" t="str">
        <f>IF(Y33="","",AI33)</f>
        <v>Thys Dirk</v>
      </c>
      <c r="T33" s="497"/>
      <c r="U33" s="498"/>
      <c r="V33" s="275"/>
      <c r="W33" s="169"/>
      <c r="X33" s="20"/>
      <c r="Y33" s="143" t="str">
        <f>IF(AND($Z$24="P",Z33&lt;&gt;""),Z33,IF(AND($Z$24="SN",AA33&lt;&gt;""),AA33,""))</f>
        <v>ORP43A</v>
      </c>
      <c r="Z33" s="143" t="s">
        <v>99</v>
      </c>
      <c r="AA33" s="143" t="s">
        <v>99</v>
      </c>
      <c r="AC33">
        <v>6</v>
      </c>
      <c r="AD33" t="s">
        <v>86</v>
      </c>
      <c r="AE33">
        <v>6</v>
      </c>
      <c r="AF33" t="s">
        <v>86</v>
      </c>
      <c r="AG33" t="s">
        <v>86</v>
      </c>
      <c r="AI33" s="155" t="s">
        <v>100</v>
      </c>
      <c r="AK33" s="155"/>
      <c r="AQ33" t="b">
        <f>IF(COUNTIF($AP$74:$AP$77,F33)&gt;0,TRUE,FALSE)</f>
        <v>0</v>
      </c>
      <c r="AR33" t="b">
        <f>IF(F33="nvt",TRUE,FALSE)</f>
        <v>0</v>
      </c>
      <c r="AS33" t="b">
        <f>IF(AND(AQ33=AR33,AQ80=AR80),TRUE,FALSE)</f>
        <v>0</v>
      </c>
    </row>
    <row r="34" spans="1:45" ht="13.2" customHeight="1" thickBot="1">
      <c r="A34" s="6"/>
      <c r="B34" s="168"/>
      <c r="C34" s="276"/>
      <c r="D34" s="84" t="s">
        <v>101</v>
      </c>
      <c r="E34" s="434"/>
      <c r="F34" s="226"/>
      <c r="G34" s="131"/>
      <c r="H34" s="132"/>
      <c r="I34" s="132"/>
      <c r="J34" s="132"/>
      <c r="K34" s="144"/>
      <c r="L34" s="133"/>
      <c r="M34" s="71"/>
      <c r="N34" s="71"/>
      <c r="O34" s="71"/>
      <c r="P34" s="71"/>
      <c r="Q34" s="71"/>
      <c r="R34" s="134"/>
      <c r="S34" s="71"/>
      <c r="T34" s="71"/>
      <c r="U34" s="72"/>
      <c r="V34" s="275"/>
      <c r="W34" s="169"/>
      <c r="AA34" s="23"/>
      <c r="AK34" s="155"/>
    </row>
    <row r="35" spans="1:45" ht="15" customHeight="1" thickBot="1">
      <c r="A35" s="6"/>
      <c r="B35" s="168"/>
      <c r="C35" s="276"/>
      <c r="D35" s="148" t="s">
        <v>102</v>
      </c>
      <c r="E35" s="433"/>
      <c r="F35" s="212"/>
      <c r="G35" s="135">
        <f>IF($Y35="","",AC35)</f>
        <v>4</v>
      </c>
      <c r="H35" s="135" t="str">
        <f t="shared" ref="H35" si="20">IF($Y35="","",AD35)</f>
        <v>-</v>
      </c>
      <c r="I35" s="135" t="str">
        <f t="shared" ref="I35" si="21">IF($Y35="","",AE35)</f>
        <v>-</v>
      </c>
      <c r="J35" s="135" t="str">
        <f t="shared" ref="J35" si="22">IF($Y35="","",AF35)</f>
        <v>-</v>
      </c>
      <c r="K35" s="135">
        <f t="shared" ref="K35" si="23">IF($Y35="","",AG35)</f>
        <v>4</v>
      </c>
      <c r="L35" s="112" t="str">
        <f>IF(EXACT(F35,"evc"),"(!) aparte procedure (kennistoets)",IF(EXACT(F35,"evk"),"op basis studiehistoriek of OPO",IF(EXACT(F35,"xxx"),"(!) opheffing weigering?","")))</f>
        <v/>
      </c>
      <c r="M35" s="371" t="str">
        <f>IF(LEFT($F35,1)="x",H35,"-")</f>
        <v>-</v>
      </c>
      <c r="N35" s="371" t="str">
        <f>IF(LEFT($F35,1)="x",I35,"-")</f>
        <v>-</v>
      </c>
      <c r="O35" s="371" t="str">
        <f>IF(LEFT($F35,1)="x",J35,"-")</f>
        <v>-</v>
      </c>
      <c r="P35" s="371" t="str">
        <f>IF(LEFT($F35,1)="x",K35,"-")</f>
        <v>-</v>
      </c>
      <c r="Q35" s="373" t="str">
        <f>IF(OR(EXACT(F35,"c"), EXACT(F35,"t"), EXACT(F35,"evk")),G35,"-")</f>
        <v>-</v>
      </c>
      <c r="R35" s="210" t="str">
        <f>HYPERLINK(lijsten!$A$23&amp;UPPER('BXL DAG'!Y35)&amp;lijsten!$A$24,'BXL DAG'!Y35)</f>
        <v>ORP05A</v>
      </c>
      <c r="S35" s="496" t="str">
        <f>IF(Y35="","",AI35)</f>
        <v>Vercamer Thomas</v>
      </c>
      <c r="T35" s="497"/>
      <c r="U35" s="498"/>
      <c r="V35" s="275"/>
      <c r="W35" s="169"/>
      <c r="X35" s="20"/>
      <c r="Y35" s="143" t="str">
        <f>IF(AND($Z$24="P",Z35&lt;&gt;""),Z35,IF(AND($Z$24="SN",AA35&lt;&gt;""),AA35,""))</f>
        <v>ORP05A</v>
      </c>
      <c r="Z35" s="143" t="s">
        <v>103</v>
      </c>
      <c r="AA35" s="143" t="s">
        <v>103</v>
      </c>
      <c r="AC35">
        <v>4</v>
      </c>
      <c r="AD35" t="s">
        <v>86</v>
      </c>
      <c r="AE35" t="s">
        <v>86</v>
      </c>
      <c r="AF35" t="s">
        <v>86</v>
      </c>
      <c r="AG35">
        <v>4</v>
      </c>
      <c r="AI35" s="155" t="s">
        <v>104</v>
      </c>
      <c r="AK35" s="155"/>
      <c r="AQ35" t="b">
        <f>IF(COUNTIF($AP$74:$AP$77,F35)&gt;0,TRUE,FALSE)</f>
        <v>0</v>
      </c>
      <c r="AR35" t="b">
        <f>IF(F35="nvt",TRUE,FALSE)</f>
        <v>0</v>
      </c>
      <c r="AS35" t="b">
        <f>IF(AND(AQ35=AR35,AQ82=AR82),TRUE,FALSE)</f>
        <v>0</v>
      </c>
    </row>
    <row r="36" spans="1:45" ht="13.2" customHeight="1" thickBot="1">
      <c r="A36" s="6"/>
      <c r="B36" s="168"/>
      <c r="C36" s="276"/>
      <c r="D36" s="86" t="s">
        <v>105</v>
      </c>
      <c r="E36" s="24"/>
      <c r="F36" s="213"/>
      <c r="G36" s="35"/>
      <c r="H36" s="35"/>
      <c r="I36" s="35"/>
      <c r="J36" s="35"/>
      <c r="K36" s="35"/>
      <c r="L36" s="138"/>
      <c r="M36" s="24"/>
      <c r="N36" s="24"/>
      <c r="O36" s="24"/>
      <c r="P36" s="24"/>
      <c r="Q36" s="24"/>
      <c r="R36" s="24"/>
      <c r="S36" s="24"/>
      <c r="T36" s="24"/>
      <c r="U36" s="25"/>
      <c r="V36" s="275"/>
      <c r="W36" s="169"/>
      <c r="X36" s="20"/>
      <c r="Y36" s="23"/>
      <c r="Z36" s="23"/>
      <c r="AA36" s="23"/>
      <c r="AK36" s="155"/>
    </row>
    <row r="37" spans="1:45" ht="13.5" customHeight="1" thickBot="1">
      <c r="A37" s="6"/>
      <c r="B37" s="168"/>
      <c r="C37" s="276"/>
      <c r="D37" s="85" t="s">
        <v>106</v>
      </c>
      <c r="E37" s="435"/>
      <c r="F37" s="211"/>
      <c r="G37" s="78"/>
      <c r="H37" s="78"/>
      <c r="I37" s="78"/>
      <c r="J37" s="78"/>
      <c r="K37" s="147"/>
      <c r="L37" s="139"/>
      <c r="M37" s="79"/>
      <c r="N37" s="79"/>
      <c r="O37" s="80"/>
      <c r="P37" s="80"/>
      <c r="Q37" s="80"/>
      <c r="R37" s="80"/>
      <c r="S37" s="80"/>
      <c r="T37" s="80"/>
      <c r="U37" s="81"/>
      <c r="V37" s="275"/>
      <c r="W37" s="169"/>
      <c r="X37" s="20"/>
      <c r="Y37" s="23"/>
      <c r="Z37" s="23"/>
      <c r="AA37" s="23"/>
      <c r="AK37" s="155"/>
    </row>
    <row r="38" spans="1:45" ht="15" customHeight="1" thickBot="1">
      <c r="A38" s="6"/>
      <c r="B38" s="168"/>
      <c r="C38" s="276"/>
      <c r="D38" s="148" t="s">
        <v>107</v>
      </c>
      <c r="E38" s="433"/>
      <c r="F38" s="212"/>
      <c r="G38" s="135">
        <f t="shared" ref="G38:G39" si="24">IF($Y38="","",AC38)</f>
        <v>8</v>
      </c>
      <c r="H38" s="135" t="str">
        <f t="shared" ref="H38:H39" si="25">IF($Y38="","",AD38)</f>
        <v>-</v>
      </c>
      <c r="I38" s="135" t="str">
        <f t="shared" ref="I38:I39" si="26">IF($Y38="","",AE38)</f>
        <v>-</v>
      </c>
      <c r="J38" s="135">
        <f t="shared" ref="J38:J39" si="27">IF($Y38="","",AF38)</f>
        <v>8</v>
      </c>
      <c r="K38" s="135" t="str">
        <f t="shared" ref="K38:K39" si="28">IF($Y38="","",AG38)</f>
        <v>-</v>
      </c>
      <c r="L38" s="112" t="str">
        <f>IF(EXACT(F38,"evc"),"(!) aparte procedure (kennistoets)",IF(EXACT(F38,"evk"),"op basis studiehistoriek of OPO",IF(EXACT(F38,"xxx"),"(!) opheffing weigering?","")))</f>
        <v/>
      </c>
      <c r="M38" s="371" t="str">
        <f>IF(LEFT($F38,1)="x",H38,"-")</f>
        <v>-</v>
      </c>
      <c r="N38" s="371" t="str">
        <f t="shared" ref="N38" si="29">IF(LEFT($F38,1)="x",I38,"-")</f>
        <v>-</v>
      </c>
      <c r="O38" s="371" t="str">
        <f t="shared" ref="O38" si="30">IF(LEFT($F38,1)="x",J38,"-")</f>
        <v>-</v>
      </c>
      <c r="P38" s="371" t="str">
        <f t="shared" ref="P38" si="31">IF(LEFT($F38,1)="x",K38,"-")</f>
        <v>-</v>
      </c>
      <c r="Q38" s="372" t="str">
        <f t="shared" ref="Q38" si="32">IF(OR(EXACT(F38,"c"), EXACT(F38,"t"), EXACT(F38,"evk")),G38,"-")</f>
        <v>-</v>
      </c>
      <c r="R38" s="210" t="str">
        <f>HYPERLINK(lijsten!$A$23&amp;UPPER('BXL DAG'!Y38)&amp;lijsten!$A$24,'BXL DAG'!Y38)</f>
        <v>ORP48A</v>
      </c>
      <c r="S38" s="496" t="str">
        <f t="shared" ref="S38:S39" si="33">IF(Y38="","",AI38)</f>
        <v>Ophalvens Steven</v>
      </c>
      <c r="T38" s="497"/>
      <c r="U38" s="498"/>
      <c r="V38" s="275"/>
      <c r="W38" s="169"/>
      <c r="X38" s="20"/>
      <c r="Y38" s="143" t="str">
        <f>IF(AND($Z$24="P",Z38&lt;&gt;""),Z38,IF(AND($Z$24="SN",AA38&lt;&gt;""),AA38,""))</f>
        <v>ORP48A</v>
      </c>
      <c r="Z38" s="143" t="s">
        <v>108</v>
      </c>
      <c r="AA38" s="143"/>
      <c r="AC38">
        <v>8</v>
      </c>
      <c r="AD38" t="s">
        <v>86</v>
      </c>
      <c r="AE38" t="s">
        <v>86</v>
      </c>
      <c r="AF38">
        <v>8</v>
      </c>
      <c r="AG38" t="s">
        <v>86</v>
      </c>
      <c r="AI38" s="155" t="s">
        <v>109</v>
      </c>
      <c r="AK38" s="155"/>
      <c r="AQ38" t="b">
        <f>IF(COUNTIF($AP$74:$AP$77,F38)&gt;0,TRUE,FALSE)</f>
        <v>0</v>
      </c>
      <c r="AR38" t="b">
        <f>IF(F38="nvt",TRUE,FALSE)</f>
        <v>0</v>
      </c>
      <c r="AS38" t="b">
        <f>IF(AND(AQ38=AR38,AQ99=AR99),TRUE,FALSE)</f>
        <v>0</v>
      </c>
    </row>
    <row r="39" spans="1:45" ht="15" customHeight="1" thickBot="1">
      <c r="A39" s="6"/>
      <c r="B39" s="168"/>
      <c r="C39" s="276"/>
      <c r="D39" s="148" t="s">
        <v>110</v>
      </c>
      <c r="E39" s="433" t="s">
        <v>306</v>
      </c>
      <c r="F39" s="212"/>
      <c r="G39" s="135">
        <f t="shared" si="24"/>
        <v>8</v>
      </c>
      <c r="H39" s="135" t="str">
        <f t="shared" si="25"/>
        <v>-</v>
      </c>
      <c r="I39" s="135" t="str">
        <f t="shared" si="26"/>
        <v>-</v>
      </c>
      <c r="J39" s="135" t="str">
        <f t="shared" si="27"/>
        <v>-</v>
      </c>
      <c r="K39" s="135">
        <f t="shared" si="28"/>
        <v>8</v>
      </c>
      <c r="L39" s="112" t="str">
        <f>IF(EXACT(F39,"evc"),"(!) aparte procedure (kennistoets)",IF(EXACT(F39,"evk"),"op basis studiehistoriek of OPO",IF(EXACT(F39,"xxx"),"(!) opheffing weigering?","")))</f>
        <v/>
      </c>
      <c r="M39" s="371" t="str">
        <f>IF(LEFT($F39,1)="x",H39,"-")</f>
        <v>-</v>
      </c>
      <c r="N39" s="371" t="str">
        <f t="shared" ref="N39:P39" si="34">IF(LEFT($F39,1)="x",I39,"-")</f>
        <v>-</v>
      </c>
      <c r="O39" s="371" t="str">
        <f t="shared" si="34"/>
        <v>-</v>
      </c>
      <c r="P39" s="371" t="str">
        <f t="shared" si="34"/>
        <v>-</v>
      </c>
      <c r="Q39" s="372" t="str">
        <f t="shared" ref="Q39" si="35">IF(OR(EXACT(F39,"c"), EXACT(F39,"t"), EXACT(F39,"evk")),G39,"-")</f>
        <v>-</v>
      </c>
      <c r="R39" s="210" t="str">
        <f>HYPERLINK(lijsten!$A$23&amp;UPPER('BXL DAG'!Y39)&amp;lijsten!$A$24,'BXL DAG'!Y39)</f>
        <v>ORP07A</v>
      </c>
      <c r="S39" s="496" t="str">
        <f t="shared" si="33"/>
        <v>Vandendriessche Geert</v>
      </c>
      <c r="T39" s="497"/>
      <c r="U39" s="498"/>
      <c r="V39" s="275"/>
      <c r="W39" s="169"/>
      <c r="X39" s="20"/>
      <c r="Y39" s="143" t="str">
        <f>IF(AND($Z$24="P",Z39&lt;&gt;""),Z39,IF(AND($Z$24="SN",AA39&lt;&gt;""),AA39,""))</f>
        <v>ORP07A</v>
      </c>
      <c r="Z39" s="143" t="s">
        <v>111</v>
      </c>
      <c r="AA39" s="143"/>
      <c r="AC39">
        <v>8</v>
      </c>
      <c r="AD39" t="s">
        <v>86</v>
      </c>
      <c r="AE39" t="s">
        <v>86</v>
      </c>
      <c r="AF39" t="s">
        <v>86</v>
      </c>
      <c r="AG39">
        <v>8</v>
      </c>
      <c r="AI39" t="s">
        <v>112</v>
      </c>
      <c r="AK39" s="155"/>
    </row>
    <row r="40" spans="1:45" ht="13.2" customHeight="1" thickBot="1">
      <c r="A40" s="6"/>
      <c r="B40" s="168"/>
      <c r="C40" s="276"/>
      <c r="D40" s="85" t="s">
        <v>113</v>
      </c>
      <c r="E40" s="435"/>
      <c r="F40" s="211"/>
      <c r="G40" s="78"/>
      <c r="H40" s="78"/>
      <c r="I40" s="78"/>
      <c r="J40" s="78"/>
      <c r="K40" s="147"/>
      <c r="L40" s="139"/>
      <c r="M40" s="79"/>
      <c r="N40" s="79"/>
      <c r="O40" s="80"/>
      <c r="P40" s="80"/>
      <c r="Q40" s="80"/>
      <c r="R40" s="80"/>
      <c r="S40" s="80"/>
      <c r="T40" s="80"/>
      <c r="U40" s="81"/>
      <c r="V40" s="275"/>
      <c r="W40" s="169"/>
      <c r="X40" s="20"/>
      <c r="Y40" s="23"/>
      <c r="Z40" s="23"/>
      <c r="AA40" s="23"/>
    </row>
    <row r="41" spans="1:45" ht="15" customHeight="1" thickBot="1">
      <c r="A41" s="6"/>
      <c r="B41" s="168"/>
      <c r="C41" s="276"/>
      <c r="D41" s="148" t="s">
        <v>114</v>
      </c>
      <c r="E41" s="433"/>
      <c r="F41" s="212"/>
      <c r="G41" s="135" t="str">
        <f t="shared" ref="G41:G42" si="36">IF($Y41="","",AC41)</f>
        <v/>
      </c>
      <c r="H41" s="135" t="str">
        <f t="shared" ref="H41:H42" si="37">IF($Y41="","",AD41)</f>
        <v/>
      </c>
      <c r="I41" s="135" t="str">
        <f t="shared" ref="I41:I42" si="38">IF($Y41="","",AE41)</f>
        <v/>
      </c>
      <c r="J41" s="135" t="str">
        <f t="shared" ref="J41:J42" si="39">IF($Y41="","",AF41)</f>
        <v/>
      </c>
      <c r="K41" s="135" t="str">
        <f t="shared" ref="K41:K42" si="40">IF($Y41="","",AG41)</f>
        <v/>
      </c>
      <c r="L41" s="112" t="str">
        <f>IF(EXACT(F41,"evc"),"(!) aparte procedure (kennistoets)",IF(EXACT(F41,"evk"),"op basis studiehistoriek of OPO",IF(EXACT(F41,"xxx"),"(!) opheffing weigering?","")))</f>
        <v/>
      </c>
      <c r="M41" s="371" t="str">
        <f>IF(LEFT($F41,1)="x",H41,"-")</f>
        <v>-</v>
      </c>
      <c r="N41" s="371" t="str">
        <f t="shared" ref="N41:P42" si="41">IF(LEFT($F41,1)="x",I41,"-")</f>
        <v>-</v>
      </c>
      <c r="O41" s="371" t="str">
        <f t="shared" si="41"/>
        <v>-</v>
      </c>
      <c r="P41" s="371" t="str">
        <f t="shared" si="41"/>
        <v>-</v>
      </c>
      <c r="Q41" s="372" t="str">
        <f t="shared" ref="Q41:Q42" si="42">IF(OR(EXACT(F41,"c"), EXACT(F41,"t"), EXACT(F41,"evk")),G41,"-")</f>
        <v>-</v>
      </c>
      <c r="R41" s="210" t="str">
        <f>HYPERLINK(lijsten!$A$23&amp;UPPER('BXL DAG'!Y41)&amp;lijsten!$A$24,'BXL DAG'!Y41)</f>
        <v/>
      </c>
      <c r="S41" s="496" t="str">
        <f t="shared" ref="S41:S42" si="43">IF(Y41="","",AI41)</f>
        <v/>
      </c>
      <c r="T41" s="497"/>
      <c r="U41" s="498"/>
      <c r="V41" s="275"/>
      <c r="W41" s="169"/>
      <c r="X41" s="20"/>
      <c r="Y41" s="143" t="str">
        <f>IF(AND($Z$24="P",Z41&lt;&gt;""),Z41,IF(AND($Z$24="SN",AA41&lt;&gt;""),AA41,""))</f>
        <v/>
      </c>
      <c r="Z41" s="143"/>
      <c r="AA41" s="143" t="s">
        <v>115</v>
      </c>
      <c r="AC41">
        <v>8</v>
      </c>
      <c r="AD41" t="s">
        <v>86</v>
      </c>
      <c r="AE41" t="s">
        <v>86</v>
      </c>
      <c r="AF41">
        <v>8</v>
      </c>
      <c r="AG41" t="s">
        <v>86</v>
      </c>
      <c r="AI41" s="155" t="s">
        <v>116</v>
      </c>
    </row>
    <row r="42" spans="1:45" ht="15" customHeight="1" thickBot="1">
      <c r="A42" s="6"/>
      <c r="B42" s="168"/>
      <c r="C42" s="276"/>
      <c r="D42" s="374" t="s">
        <v>117</v>
      </c>
      <c r="E42" s="436" t="s">
        <v>306</v>
      </c>
      <c r="F42" s="212"/>
      <c r="G42" s="250" t="str">
        <f t="shared" si="36"/>
        <v/>
      </c>
      <c r="H42" s="250" t="str">
        <f t="shared" si="37"/>
        <v/>
      </c>
      <c r="I42" s="250" t="str">
        <f t="shared" si="38"/>
        <v/>
      </c>
      <c r="J42" s="250" t="str">
        <f t="shared" si="39"/>
        <v/>
      </c>
      <c r="K42" s="250" t="str">
        <f t="shared" si="40"/>
        <v/>
      </c>
      <c r="L42" s="251" t="str">
        <f>IF(EXACT(F42,"evc"),"(!) aparte procedure (kennistoets)",IF(EXACT(F42,"evk"),"op basis studiehistoriek of OPO",IF(EXACT(F42,"xxx"),"(!) opheffing weigering?","")))</f>
        <v/>
      </c>
      <c r="M42" s="375" t="str">
        <f>IF(LEFT($F42,1)="x",H42,"-")</f>
        <v>-</v>
      </c>
      <c r="N42" s="375" t="str">
        <f t="shared" si="41"/>
        <v>-</v>
      </c>
      <c r="O42" s="375" t="str">
        <f t="shared" si="41"/>
        <v>-</v>
      </c>
      <c r="P42" s="375" t="str">
        <f t="shared" si="41"/>
        <v>-</v>
      </c>
      <c r="Q42" s="376" t="str">
        <f t="shared" si="42"/>
        <v>-</v>
      </c>
      <c r="R42" s="252" t="str">
        <f>HYPERLINK(lijsten!$A$23&amp;UPPER('BXL DAG'!Y42)&amp;lijsten!$A$24,'BXL DAG'!Y42)</f>
        <v/>
      </c>
      <c r="S42" s="499" t="str">
        <f t="shared" si="43"/>
        <v/>
      </c>
      <c r="T42" s="500"/>
      <c r="U42" s="501"/>
      <c r="V42" s="275"/>
      <c r="W42" s="169"/>
      <c r="X42" s="20"/>
      <c r="Y42" s="143" t="str">
        <f>IF(AND($Z$24="P",Z42&lt;&gt;""),Z42,IF(AND($Z$24="SN",AA42&lt;&gt;""),AA42,""))</f>
        <v/>
      </c>
      <c r="Z42" s="143"/>
      <c r="AA42" s="143" t="s">
        <v>118</v>
      </c>
      <c r="AC42">
        <v>8</v>
      </c>
      <c r="AD42" t="s">
        <v>86</v>
      </c>
      <c r="AE42" t="s">
        <v>86</v>
      </c>
      <c r="AF42" t="s">
        <v>86</v>
      </c>
      <c r="AG42">
        <v>8</v>
      </c>
      <c r="AI42" s="155" t="s">
        <v>300</v>
      </c>
    </row>
    <row r="43" spans="1:45" ht="13.5" customHeight="1" thickBot="1">
      <c r="A43" s="6"/>
      <c r="B43" s="168"/>
      <c r="C43" s="276"/>
      <c r="D43" s="255" t="s">
        <v>119</v>
      </c>
      <c r="E43" s="437"/>
      <c r="F43" s="256"/>
      <c r="G43" s="257"/>
      <c r="H43" s="257"/>
      <c r="I43" s="257"/>
      <c r="J43" s="257"/>
      <c r="K43" s="257"/>
      <c r="L43" s="258"/>
      <c r="M43" s="259"/>
      <c r="N43" s="259"/>
      <c r="O43" s="259"/>
      <c r="P43" s="259"/>
      <c r="Q43" s="259"/>
      <c r="R43" s="259"/>
      <c r="S43" s="259"/>
      <c r="T43" s="259"/>
      <c r="U43" s="260"/>
      <c r="V43" s="275"/>
      <c r="W43" s="169"/>
      <c r="X43" s="20"/>
      <c r="Y43" s="23"/>
      <c r="Z43" s="23"/>
      <c r="AA43" s="23"/>
      <c r="AL43" s="155" t="s">
        <v>120</v>
      </c>
      <c r="AM43" s="155" t="s">
        <v>82</v>
      </c>
      <c r="AN43" s="155" t="s">
        <v>83</v>
      </c>
    </row>
    <row r="44" spans="1:45" thickBot="1">
      <c r="A44" s="6"/>
      <c r="B44" s="168"/>
      <c r="C44" s="276"/>
      <c r="D44" s="448" t="s">
        <v>121</v>
      </c>
      <c r="E44" s="449"/>
      <c r="F44" s="212"/>
      <c r="G44" s="253">
        <f t="shared" ref="G44:G45" si="44">IF($Y44="","",AC44)</f>
        <v>6</v>
      </c>
      <c r="H44" s="253">
        <f t="shared" ref="H44:H45" si="45">IF($Y44="","",AD44)</f>
        <v>3</v>
      </c>
      <c r="I44" s="253">
        <f t="shared" ref="I44:I45" si="46">IF($Y44="","",AE44)</f>
        <v>3</v>
      </c>
      <c r="J44" s="253" t="str">
        <f t="shared" ref="J44:J45" si="47">IF($Y44="","",AF44)</f>
        <v>-</v>
      </c>
      <c r="K44" s="253" t="str">
        <f t="shared" ref="K44:K45" si="48">IF($Y44="","",AG44)</f>
        <v>-</v>
      </c>
      <c r="L44" s="112" t="str">
        <f>IF(EXACT(F44,"evc"),"(!) aparte procedure (kennistoets)",IF(EXACT(F44,"evk"),"op basis studiehistoriek of OPO",IF(EXACT(F44,"xxx"),"(!) opheffing weigering?","")))</f>
        <v/>
      </c>
      <c r="M44" s="371" t="str">
        <f>IF(LEFT($F44,1)="x",H44,"-")</f>
        <v>-</v>
      </c>
      <c r="N44" s="371" t="str">
        <f t="shared" ref="N44:P45" si="49">IF(LEFT($F44,1)="x",I44,"-")</f>
        <v>-</v>
      </c>
      <c r="O44" s="371" t="str">
        <f t="shared" si="49"/>
        <v>-</v>
      </c>
      <c r="P44" s="371" t="str">
        <f t="shared" si="49"/>
        <v>-</v>
      </c>
      <c r="Q44" s="377" t="str">
        <f t="shared" ref="Q44:Q45" si="50">IF(OR(EXACT(F44,"c"), EXACT(F44,"t"), EXACT(F44,"evk")),G44,"-")</f>
        <v>-</v>
      </c>
      <c r="R44" s="254" t="str">
        <f>HYPERLINK(lijsten!$A$23&amp;UPPER('BXL DAG'!Y44)&amp;lijsten!$A$24,'BXL DAG'!Y44)</f>
        <v>ORP45A</v>
      </c>
      <c r="S44" s="545" t="str">
        <f t="shared" ref="S44:S45" si="51">IF(Y44="","",AI44)</f>
        <v>Matthys Anja</v>
      </c>
      <c r="T44" s="546"/>
      <c r="U44" s="547"/>
      <c r="V44" s="275"/>
      <c r="W44" s="169"/>
      <c r="X44" s="94"/>
      <c r="Y44" s="143" t="str">
        <f>IF(AND($Z$24="P",Z44&lt;&gt;""),Z44,IF(AND($Z$24="SN",AA44&lt;&gt;""),AA44,""))</f>
        <v>ORP45A</v>
      </c>
      <c r="Z44" s="209" t="s">
        <v>122</v>
      </c>
      <c r="AA44" s="209" t="s">
        <v>122</v>
      </c>
      <c r="AC44">
        <v>6</v>
      </c>
      <c r="AD44">
        <v>3</v>
      </c>
      <c r="AE44">
        <v>3</v>
      </c>
      <c r="AF44" t="s">
        <v>86</v>
      </c>
      <c r="AG44" t="s">
        <v>86</v>
      </c>
      <c r="AI44" s="155" t="s">
        <v>123</v>
      </c>
      <c r="AQ44" t="b">
        <f>IF(COUNTIF($AP$74:$AP$77,F44)&gt;0,TRUE,FALSE)</f>
        <v>0</v>
      </c>
      <c r="AR44" t="b">
        <f>IF(F44="nvt",TRUE,FALSE)</f>
        <v>0</v>
      </c>
      <c r="AS44" t="b">
        <f>IF(AND(AQ44=AR44,AQ87=AR87),TRUE,FALSE)</f>
        <v>0</v>
      </c>
    </row>
    <row r="45" spans="1:45" ht="13.95" customHeight="1" thickBot="1">
      <c r="A45" s="6"/>
      <c r="B45" s="168"/>
      <c r="C45" s="276"/>
      <c r="D45" s="75" t="s">
        <v>124</v>
      </c>
      <c r="E45" s="450" t="s">
        <v>308</v>
      </c>
      <c r="F45" s="212"/>
      <c r="G45" s="135">
        <f t="shared" si="44"/>
        <v>6</v>
      </c>
      <c r="H45" s="135" t="str">
        <f t="shared" si="45"/>
        <v>-</v>
      </c>
      <c r="I45" s="135" t="str">
        <f t="shared" si="46"/>
        <v>-</v>
      </c>
      <c r="J45" s="135">
        <f t="shared" si="47"/>
        <v>3</v>
      </c>
      <c r="K45" s="135">
        <f t="shared" si="48"/>
        <v>3</v>
      </c>
      <c r="L45" s="112" t="str">
        <f>IF(EXACT(F45,"evc"),"(!) aparte procedure (kennistoets)",IF(EXACT(F45,"evk"),"op basis studiehistoriek of OPO",IF(EXACT(F45,"xxx"),"(!) opheffing weigering?","")))</f>
        <v/>
      </c>
      <c r="M45" s="371" t="str">
        <f>IF(LEFT($F45,1)="x",H45,"-")</f>
        <v>-</v>
      </c>
      <c r="N45" s="371" t="str">
        <f t="shared" si="49"/>
        <v>-</v>
      </c>
      <c r="O45" s="371" t="str">
        <f t="shared" si="49"/>
        <v>-</v>
      </c>
      <c r="P45" s="371" t="str">
        <f t="shared" si="49"/>
        <v>-</v>
      </c>
      <c r="Q45" s="378" t="str">
        <f t="shared" si="50"/>
        <v>-</v>
      </c>
      <c r="R45" s="210" t="str">
        <f>HYPERLINK(lijsten!$A$23&amp;UPPER('BXL DAG'!Y45)&amp;lijsten!$A$24,'BXL DAG'!Y45)</f>
        <v>ORP09A</v>
      </c>
      <c r="S45" s="496" t="str">
        <f t="shared" si="51"/>
        <v>Matthys Anja</v>
      </c>
      <c r="T45" s="497"/>
      <c r="U45" s="498"/>
      <c r="V45" s="275"/>
      <c r="W45" s="169"/>
      <c r="X45" s="20"/>
      <c r="Y45" s="143" t="str">
        <f>IF(AND($Z$24="P",Z45&lt;&gt;""),Z45,IF(AND($Z$24="SN",AA45&lt;&gt;""),AA45,""))</f>
        <v>ORP09A</v>
      </c>
      <c r="Z45" s="143" t="s">
        <v>125</v>
      </c>
      <c r="AA45" s="143" t="s">
        <v>125</v>
      </c>
      <c r="AC45">
        <v>6</v>
      </c>
      <c r="AD45" t="s">
        <v>86</v>
      </c>
      <c r="AE45" t="s">
        <v>86</v>
      </c>
      <c r="AF45">
        <v>3</v>
      </c>
      <c r="AG45">
        <v>3</v>
      </c>
      <c r="AI45" s="155" t="s">
        <v>123</v>
      </c>
      <c r="AL45" t="b">
        <f>IF(COUNTIF($AK$26:$AK$32,F45)&gt;0,TRUE,FALSE)</f>
        <v>0</v>
      </c>
      <c r="AM45" t="b">
        <f>IF(F45="nvt",TRUE,FALSE)</f>
        <v>0</v>
      </c>
      <c r="AN45" t="b">
        <f>IF(AND(AL45=AL48,AM45=AM48),TRUE,FALSE)</f>
        <v>0</v>
      </c>
      <c r="AQ45" t="b">
        <f>IF(COUNTIF($AP$74:$AP$77,F45)&gt;0,TRUE,FALSE)</f>
        <v>0</v>
      </c>
      <c r="AR45" t="b">
        <f>IF(F45="nvt",TRUE,FALSE)</f>
        <v>0</v>
      </c>
      <c r="AS45" t="b">
        <f>IF(AND(AQ45=AR45,AQ89=AR89),TRUE,FALSE)</f>
        <v>0</v>
      </c>
    </row>
    <row r="46" spans="1:45" ht="3" customHeight="1" thickBot="1">
      <c r="A46" s="6"/>
      <c r="B46" s="168"/>
      <c r="C46" s="276"/>
      <c r="D46" s="238"/>
      <c r="E46" s="449"/>
      <c r="F46" s="239"/>
      <c r="G46" s="234"/>
      <c r="H46" s="240"/>
      <c r="I46" s="240"/>
      <c r="J46" s="240"/>
      <c r="K46" s="240"/>
      <c r="L46" s="235"/>
      <c r="M46" s="379"/>
      <c r="N46" s="379"/>
      <c r="O46" s="379"/>
      <c r="P46" s="379"/>
      <c r="Q46" s="379"/>
      <c r="R46" s="233"/>
      <c r="S46" s="247"/>
      <c r="T46" s="247"/>
      <c r="U46" s="287"/>
      <c r="V46" s="275"/>
      <c r="W46" s="169"/>
      <c r="X46" s="20"/>
      <c r="Y46" s="143"/>
      <c r="Z46" s="143"/>
      <c r="AA46" s="143"/>
    </row>
    <row r="47" spans="1:45" ht="13.2" customHeight="1" thickBot="1">
      <c r="A47" s="6"/>
      <c r="B47" s="168"/>
      <c r="C47" s="276"/>
      <c r="D47" s="241" t="s">
        <v>126</v>
      </c>
      <c r="E47" s="451"/>
      <c r="F47" s="242"/>
      <c r="G47" s="243"/>
      <c r="H47" s="243"/>
      <c r="I47" s="243"/>
      <c r="J47" s="243"/>
      <c r="K47" s="243"/>
      <c r="L47" s="244"/>
      <c r="M47" s="245"/>
      <c r="N47" s="245"/>
      <c r="O47" s="245"/>
      <c r="P47" s="245"/>
      <c r="Q47" s="245"/>
      <c r="R47" s="245"/>
      <c r="S47" s="245"/>
      <c r="T47" s="245"/>
      <c r="U47" s="246"/>
      <c r="V47" s="275"/>
      <c r="W47" s="169"/>
      <c r="X47" s="20"/>
      <c r="Y47" s="23"/>
      <c r="Z47" s="23"/>
      <c r="AA47" s="23"/>
    </row>
    <row r="48" spans="1:45" thickBot="1">
      <c r="A48" s="6"/>
      <c r="B48" s="168"/>
      <c r="C48" s="276"/>
      <c r="D48" s="75" t="s">
        <v>124</v>
      </c>
      <c r="E48" s="439" t="s">
        <v>308</v>
      </c>
      <c r="F48" s="212" t="s">
        <v>82</v>
      </c>
      <c r="G48" s="288">
        <f>IF($Y48="","",AC48)</f>
        <v>6</v>
      </c>
      <c r="H48" s="288">
        <f t="shared" ref="H48" si="52">IF($Y48="","",AD48)</f>
        <v>3</v>
      </c>
      <c r="I48" s="288">
        <f t="shared" ref="I48" si="53">IF($Y48="","",AE48)</f>
        <v>3</v>
      </c>
      <c r="J48" s="288" t="str">
        <f t="shared" ref="J48" si="54">IF($Y48="","",AF48)</f>
        <v>-</v>
      </c>
      <c r="K48" s="288" t="str">
        <f t="shared" ref="K48" si="55">IF($Y48="","",AG48)</f>
        <v>-</v>
      </c>
      <c r="L48" s="289" t="str">
        <f>IF(EXACT(F48,"evc"),"(!) aparte procedure (kennistoets)",IF(EXACT(F48,"evk"),"op basis studiehistoriek of OPO",IF(EXACT(F48,"xxx"),"(!) opheffing weigering?","")))</f>
        <v/>
      </c>
      <c r="M48" s="371" t="str">
        <f>IF(LEFT($F48,1)="x",H48,"-")</f>
        <v>-</v>
      </c>
      <c r="N48" s="371" t="str">
        <f t="shared" ref="N48" si="56">IF(LEFT($F48,1)="x",I48,"-")</f>
        <v>-</v>
      </c>
      <c r="O48" s="371" t="str">
        <f t="shared" ref="O48" si="57">IF(LEFT($F48,1)="x",J48,"-")</f>
        <v>-</v>
      </c>
      <c r="P48" s="371" t="str">
        <f t="shared" ref="P48" si="58">IF(LEFT($F48,1)="x",K48,"-")</f>
        <v>-</v>
      </c>
      <c r="Q48" s="378" t="str">
        <f t="shared" ref="Q48" si="59">IF(OR(EXACT(F48,"c"), EXACT(F48,"t"), EXACT(F48,"evk")),G48,"-")</f>
        <v>-</v>
      </c>
      <c r="R48" s="237" t="str">
        <f>HYPERLINK(lijsten!$A$23&amp;UPPER('BXL DAG'!Y48)&amp;lijsten!$A$24,'BXL DAG'!Y48)</f>
        <v>ORP35A</v>
      </c>
      <c r="S48" s="499" t="str">
        <f>IF(Y48="","",AI48)</f>
        <v>Matthys Anja</v>
      </c>
      <c r="T48" s="500"/>
      <c r="U48" s="501"/>
      <c r="V48" s="275"/>
      <c r="W48" s="169"/>
      <c r="X48" s="94"/>
      <c r="Y48" s="143" t="str">
        <f>IF(AND($Z$24="P",Z48&lt;&gt;""),Z48,IF(AND($Z$24="SN",AA48&lt;&gt;""),AA48,""))</f>
        <v>ORP35A</v>
      </c>
      <c r="Z48" s="143" t="s">
        <v>127</v>
      </c>
      <c r="AA48" s="143" t="s">
        <v>127</v>
      </c>
      <c r="AC48">
        <v>6</v>
      </c>
      <c r="AD48">
        <v>3</v>
      </c>
      <c r="AE48">
        <v>3</v>
      </c>
      <c r="AF48" t="s">
        <v>86</v>
      </c>
      <c r="AG48" t="s">
        <v>86</v>
      </c>
      <c r="AI48" s="155" t="s">
        <v>123</v>
      </c>
      <c r="AL48" t="b">
        <f>IF(COUNTIF($AK$26:$AK$32,F48)&gt;0,TRUE,FALSE)</f>
        <v>0</v>
      </c>
      <c r="AM48" t="b">
        <f>IF(F48="nvt",TRUE,FALSE)</f>
        <v>1</v>
      </c>
      <c r="AN48" t="b">
        <f>IF(AND(AL45=AL48,AM45=AM48),TRUE,FALSE)</f>
        <v>0</v>
      </c>
      <c r="AQ48" t="b">
        <f>IF(COUNTIF($AP$74:$AP$77,F48)&gt;0,TRUE,FALSE)</f>
        <v>0</v>
      </c>
      <c r="AR48" t="b">
        <f>IF(F48="nvt",TRUE,FALSE)</f>
        <v>1</v>
      </c>
      <c r="AS48" t="b">
        <f>IF(AND(AQ48=AR48,AQ92=AR92),TRUE,FALSE)</f>
        <v>0</v>
      </c>
    </row>
    <row r="49" spans="1:45" ht="13.5" customHeight="1" thickBot="1">
      <c r="A49" s="6"/>
      <c r="B49" s="168"/>
      <c r="C49" s="277"/>
      <c r="D49" s="21"/>
      <c r="E49" s="21"/>
      <c r="F49" s="21"/>
      <c r="G49" s="21"/>
      <c r="H49" s="21"/>
      <c r="I49" s="21"/>
      <c r="J49" s="21"/>
      <c r="K49" s="21"/>
      <c r="L49" s="140"/>
      <c r="M49" s="21"/>
      <c r="N49" s="21"/>
      <c r="O49" s="21"/>
      <c r="P49" s="21"/>
      <c r="Q49" s="21"/>
      <c r="R49" s="21"/>
      <c r="S49" s="21"/>
      <c r="T49" s="21"/>
      <c r="U49" s="21"/>
      <c r="V49" s="278"/>
      <c r="W49" s="169"/>
      <c r="X49" s="20"/>
      <c r="Y49" s="23"/>
      <c r="Z49" s="23"/>
      <c r="AA49" s="23"/>
    </row>
    <row r="50" spans="1:45" ht="25.2" customHeight="1" thickBot="1">
      <c r="A50" s="6"/>
      <c r="B50" s="168"/>
      <c r="C50" s="272"/>
      <c r="D50" s="366" t="s">
        <v>128</v>
      </c>
      <c r="E50" s="381"/>
      <c r="F50" s="367" t="s">
        <v>67</v>
      </c>
      <c r="G50" s="363" t="s">
        <v>68</v>
      </c>
      <c r="H50" s="296" t="s">
        <v>69</v>
      </c>
      <c r="I50" s="296" t="s">
        <v>70</v>
      </c>
      <c r="J50" s="296" t="s">
        <v>71</v>
      </c>
      <c r="K50" s="296" t="s">
        <v>72</v>
      </c>
      <c r="L50" s="380" t="s">
        <v>73</v>
      </c>
      <c r="M50" s="296" t="s">
        <v>69</v>
      </c>
      <c r="N50" s="296" t="s">
        <v>70</v>
      </c>
      <c r="O50" s="296" t="s">
        <v>71</v>
      </c>
      <c r="P50" s="296" t="s">
        <v>72</v>
      </c>
      <c r="Q50" s="296" t="s">
        <v>74</v>
      </c>
      <c r="R50" s="296" t="s">
        <v>75</v>
      </c>
      <c r="S50" s="314"/>
      <c r="T50" s="381"/>
      <c r="U50" s="382"/>
      <c r="V50" s="275"/>
      <c r="W50" s="169"/>
      <c r="X50" s="22"/>
      <c r="Y50" s="23"/>
      <c r="Z50" s="23"/>
      <c r="AA50" s="23"/>
    </row>
    <row r="51" spans="1:45" ht="13.5" customHeight="1" thickBot="1">
      <c r="A51" s="6"/>
      <c r="B51" s="168"/>
      <c r="C51" s="272"/>
      <c r="D51" s="492" t="s">
        <v>76</v>
      </c>
      <c r="E51" s="493"/>
      <c r="F51" s="309" t="s">
        <v>77</v>
      </c>
      <c r="G51" s="383">
        <f>SUM(H51:K51)</f>
        <v>0</v>
      </c>
      <c r="H51" s="384">
        <f>SUM(SUMIF($F$54:$F$69,{"c";"t";"x";"xx";"xxx";"evk";"evc"},H54:H69))</f>
        <v>0</v>
      </c>
      <c r="I51" s="384">
        <f>SUM(SUMIF($F$54:$F$69,{"c";"t";"x";"xx";"xxx";"evk";"evc"},I54:I69))</f>
        <v>0</v>
      </c>
      <c r="J51" s="384">
        <f>SUM(SUMIF($F$54:$F$69,{"c";"t";"x";"xx";"xxx";"evk";"evc"},J54:J69))</f>
        <v>0</v>
      </c>
      <c r="K51" s="384">
        <f>SUM(SUMIF($F$54:$F$69,{"c";"t";"x";"xx";"xxx";"evk";"evc"},K54:K69))</f>
        <v>0</v>
      </c>
      <c r="L51" s="310"/>
      <c r="M51" s="385">
        <f>SUM(M54:M69)</f>
        <v>0</v>
      </c>
      <c r="N51" s="385">
        <f t="shared" ref="N51:Q51" si="60">SUM(N54:N69)</f>
        <v>0</v>
      </c>
      <c r="O51" s="385">
        <f t="shared" si="60"/>
        <v>0</v>
      </c>
      <c r="P51" s="385">
        <f t="shared" si="60"/>
        <v>0</v>
      </c>
      <c r="Q51" s="385">
        <f t="shared" si="60"/>
        <v>0</v>
      </c>
      <c r="R51" s="311"/>
      <c r="S51" s="312"/>
      <c r="T51" s="312"/>
      <c r="U51" s="313"/>
      <c r="V51" s="275"/>
      <c r="W51" s="169"/>
      <c r="X51" s="22"/>
      <c r="Y51" s="23"/>
      <c r="Z51" s="23"/>
      <c r="AA51" s="23"/>
    </row>
    <row r="52" spans="1:45" ht="13.5" customHeight="1" thickBot="1">
      <c r="A52" s="6"/>
      <c r="B52" s="168"/>
      <c r="C52" s="272"/>
      <c r="D52" s="305" t="s">
        <v>105</v>
      </c>
      <c r="E52" s="441"/>
      <c r="F52" s="264"/>
      <c r="G52" s="264"/>
      <c r="H52" s="264"/>
      <c r="I52" s="264"/>
      <c r="J52" s="264"/>
      <c r="K52" s="264"/>
      <c r="L52" s="306"/>
      <c r="M52" s="264"/>
      <c r="N52" s="264"/>
      <c r="O52" s="264"/>
      <c r="P52" s="264"/>
      <c r="Q52" s="264"/>
      <c r="R52" s="264"/>
      <c r="S52" s="264"/>
      <c r="T52" s="264"/>
      <c r="U52" s="307"/>
      <c r="V52" s="275"/>
      <c r="W52" s="169"/>
      <c r="X52" s="22"/>
      <c r="Y52" s="23"/>
      <c r="Z52" s="23"/>
      <c r="AA52" s="23"/>
    </row>
    <row r="53" spans="1:45" ht="13.2" customHeight="1" thickBot="1">
      <c r="A53" s="6"/>
      <c r="B53" s="168"/>
      <c r="C53" s="272"/>
      <c r="D53" s="85" t="s">
        <v>106</v>
      </c>
      <c r="E53" s="442"/>
      <c r="F53" s="227"/>
      <c r="G53" s="141"/>
      <c r="H53" s="141"/>
      <c r="I53" s="141"/>
      <c r="J53" s="141"/>
      <c r="K53" s="141"/>
      <c r="L53" s="139"/>
      <c r="M53" s="141"/>
      <c r="N53" s="141"/>
      <c r="O53" s="141"/>
      <c r="P53" s="141"/>
      <c r="Q53" s="141"/>
      <c r="R53" s="141"/>
      <c r="S53" s="141"/>
      <c r="T53" s="141"/>
      <c r="U53" s="290"/>
      <c r="V53" s="275"/>
      <c r="W53" s="169"/>
      <c r="X53" s="22"/>
      <c r="Y53" s="23"/>
      <c r="Z53" s="23"/>
      <c r="AA53" s="23"/>
    </row>
    <row r="54" spans="1:45" ht="15" customHeight="1" thickBot="1">
      <c r="A54" s="6"/>
      <c r="B54" s="168"/>
      <c r="C54" s="272"/>
      <c r="D54" s="291" t="s">
        <v>129</v>
      </c>
      <c r="E54" s="443"/>
      <c r="F54" s="212"/>
      <c r="G54" s="135">
        <f t="shared" ref="G54:G56" si="61">IF($Y54="","",AC54)</f>
        <v>6</v>
      </c>
      <c r="H54" s="135">
        <f t="shared" ref="H54:H56" si="62">IF($Y54="","",AD54)</f>
        <v>6</v>
      </c>
      <c r="I54" s="135" t="str">
        <f t="shared" ref="I54:I56" si="63">IF($Y54="","",AE54)</f>
        <v>-</v>
      </c>
      <c r="J54" s="135" t="str">
        <f t="shared" ref="J54:J56" si="64">IF($Y54="","",AF54)</f>
        <v>-</v>
      </c>
      <c r="K54" s="135" t="str">
        <f t="shared" ref="K54:K56" si="65">IF($Y54="","",AG54)</f>
        <v>-</v>
      </c>
      <c r="L54" s="112" t="str">
        <f>IF(EXACT(F54,"evc"),"(!) aparte procedure (kennistoets)",IF(EXACT(F54,"evk"),"op basis studiehistoriek of OPO",IF(EXACT(F54,"xxx"),"(!) opheffing weigering?","")))</f>
        <v/>
      </c>
      <c r="M54" s="371" t="str">
        <f>IF(LEFT($F54,1)="x",H54,"-")</f>
        <v>-</v>
      </c>
      <c r="N54" s="371" t="str">
        <f t="shared" ref="N54:P56" si="66">IF(LEFT($F54,1)="x",I54,"-")</f>
        <v>-</v>
      </c>
      <c r="O54" s="371" t="str">
        <f t="shared" si="66"/>
        <v>-</v>
      </c>
      <c r="P54" s="371" t="str">
        <f t="shared" si="66"/>
        <v>-</v>
      </c>
      <c r="Q54" s="372" t="str">
        <f>IF(OR(EXACT(F54,"c"), EXACT(F54,"t"), EXACT(F54,"evk")),G54,"-")</f>
        <v>-</v>
      </c>
      <c r="R54" s="210" t="str">
        <f>HYPERLINK(lijsten!$A$23&amp;UPPER('BXL DAG'!Y54)&amp;lijsten!$A$24,'BXL DAG'!Y54)</f>
        <v>ORP49A</v>
      </c>
      <c r="S54" s="496" t="str">
        <f t="shared" ref="S54:S56" si="67">IF(Y54="","",AI54)</f>
        <v>Druwé Matthias</v>
      </c>
      <c r="T54" s="497"/>
      <c r="U54" s="498"/>
      <c r="V54" s="275"/>
      <c r="W54" s="169"/>
      <c r="X54" s="22"/>
      <c r="Y54" s="143" t="str">
        <f>IF(AND($Z$24="P",Z54&lt;&gt;""),Z54,IF(AND($Z$24="SN",AA54&lt;&gt;""),AA54,""))</f>
        <v>ORP49A</v>
      </c>
      <c r="Z54" s="143" t="s">
        <v>130</v>
      </c>
      <c r="AA54" s="143"/>
      <c r="AC54">
        <v>6</v>
      </c>
      <c r="AD54">
        <v>6</v>
      </c>
      <c r="AE54" t="s">
        <v>86</v>
      </c>
      <c r="AF54" t="s">
        <v>86</v>
      </c>
      <c r="AG54" t="s">
        <v>86</v>
      </c>
      <c r="AI54" t="s">
        <v>131</v>
      </c>
      <c r="AQ54" t="b">
        <f>IF(COUNTIF($AP$74:$AP$77,F54)&gt;0,TRUE,FALSE)</f>
        <v>0</v>
      </c>
      <c r="AR54" t="b">
        <f>IF(F54="nvt",TRUE,FALSE)</f>
        <v>0</v>
      </c>
      <c r="AS54" t="b">
        <f>IF(AND(AQ54=AR54,AQ85=AR85),TRUE,FALSE)</f>
        <v>0</v>
      </c>
    </row>
    <row r="55" spans="1:45" ht="15" customHeight="1" thickBot="1">
      <c r="A55" s="6"/>
      <c r="B55" s="168"/>
      <c r="C55" s="272"/>
      <c r="D55" s="291" t="s">
        <v>132</v>
      </c>
      <c r="E55" s="443"/>
      <c r="F55" s="212"/>
      <c r="G55" s="135">
        <f t="shared" si="61"/>
        <v>8</v>
      </c>
      <c r="H55" s="135" t="str">
        <f t="shared" si="62"/>
        <v>-</v>
      </c>
      <c r="I55" s="135">
        <f t="shared" si="63"/>
        <v>8</v>
      </c>
      <c r="J55" s="135" t="str">
        <f t="shared" si="64"/>
        <v>-</v>
      </c>
      <c r="K55" s="135" t="str">
        <f t="shared" si="65"/>
        <v>-</v>
      </c>
      <c r="L55" s="112" t="str">
        <f>IF(EXACT(F55,"evc"),"(!) aparte procedure (kennistoets)",IF(EXACT(F55,"evk"),"op basis studiehistoriek of OPO",IF(EXACT(F55,"xxx"),"(!) opheffing weigering?","")))</f>
        <v/>
      </c>
      <c r="M55" s="371" t="str">
        <f>IF(LEFT($F55,1)="x",H55,"-")</f>
        <v>-</v>
      </c>
      <c r="N55" s="371" t="str">
        <f t="shared" si="66"/>
        <v>-</v>
      </c>
      <c r="O55" s="371" t="str">
        <f t="shared" si="66"/>
        <v>-</v>
      </c>
      <c r="P55" s="371" t="str">
        <f t="shared" si="66"/>
        <v>-</v>
      </c>
      <c r="Q55" s="372" t="str">
        <f>IF(OR(EXACT(F55,"c"), EXACT(F55,"t"), EXACT(F55,"evk")),G55,"-")</f>
        <v>-</v>
      </c>
      <c r="R55" s="210" t="str">
        <f>HYPERLINK(lijsten!$A$23&amp;UPPER('BXL DAG'!Y55)&amp;lijsten!$A$24,'BXL DAG'!Y55)</f>
        <v>ORP11A</v>
      </c>
      <c r="S55" s="496" t="str">
        <f t="shared" si="67"/>
        <v>Ophalvens Steven</v>
      </c>
      <c r="T55" s="497"/>
      <c r="U55" s="498"/>
      <c r="V55" s="275"/>
      <c r="W55" s="169"/>
      <c r="X55" s="22"/>
      <c r="Y55" s="143" t="str">
        <f>IF(AND($Z$24="P",Z55&lt;&gt;""),Z55,IF(AND($Z$24="SN",AA55&lt;&gt;""),AA55,""))</f>
        <v>ORP11A</v>
      </c>
      <c r="Z55" s="143" t="s">
        <v>133</v>
      </c>
      <c r="AA55" s="143"/>
      <c r="AC55">
        <v>8</v>
      </c>
      <c r="AD55" t="s">
        <v>86</v>
      </c>
      <c r="AE55">
        <v>8</v>
      </c>
      <c r="AF55" t="s">
        <v>86</v>
      </c>
      <c r="AG55" t="s">
        <v>86</v>
      </c>
      <c r="AI55" t="s">
        <v>109</v>
      </c>
    </row>
    <row r="56" spans="1:45" ht="15" customHeight="1" thickBot="1">
      <c r="A56" s="6"/>
      <c r="B56" s="168"/>
      <c r="C56" s="272"/>
      <c r="D56" s="291" t="s">
        <v>134</v>
      </c>
      <c r="E56" s="443" t="s">
        <v>309</v>
      </c>
      <c r="F56" s="212"/>
      <c r="G56" s="135">
        <f t="shared" si="61"/>
        <v>10</v>
      </c>
      <c r="H56" s="135">
        <f t="shared" si="62"/>
        <v>5</v>
      </c>
      <c r="I56" s="135">
        <f t="shared" si="63"/>
        <v>5</v>
      </c>
      <c r="J56" s="135" t="str">
        <f t="shared" si="64"/>
        <v>-</v>
      </c>
      <c r="K56" s="135" t="str">
        <f t="shared" si="65"/>
        <v>-</v>
      </c>
      <c r="L56" s="112" t="str">
        <f>IF(EXACT(F56,"evc"),"(!) aparte procedure (kennistoets)",IF(EXACT(F56,"evk"),"op basis studiehistoriek of OPO",IF(EXACT(F56,"xxx"),"(!) opheffing weigering?","")))</f>
        <v/>
      </c>
      <c r="M56" s="371" t="str">
        <f>IF(LEFT($F56,1)="x",H56,"-")</f>
        <v>-</v>
      </c>
      <c r="N56" s="371" t="str">
        <f t="shared" si="66"/>
        <v>-</v>
      </c>
      <c r="O56" s="371" t="str">
        <f t="shared" si="66"/>
        <v>-</v>
      </c>
      <c r="P56" s="371" t="str">
        <f t="shared" si="66"/>
        <v>-</v>
      </c>
      <c r="Q56" s="372" t="str">
        <f>IF(OR(EXACT(F56,"c"), EXACT(F56,"t"), EXACT(F56,"evk")),G56,"-")</f>
        <v>-</v>
      </c>
      <c r="R56" s="210" t="str">
        <f>HYPERLINK(lijsten!$A$23&amp;UPPER('BXL DAG'!Y56)&amp;lijsten!$A$24,'BXL DAG'!Y56)</f>
        <v>ORP12A</v>
      </c>
      <c r="S56" s="496" t="str">
        <f t="shared" si="67"/>
        <v>Salliau Frank</v>
      </c>
      <c r="T56" s="497"/>
      <c r="U56" s="498"/>
      <c r="V56" s="275"/>
      <c r="W56" s="169"/>
      <c r="X56" s="22"/>
      <c r="Y56" s="143" t="str">
        <f>IF(AND($Z$24="P",Z56&lt;&gt;""),Z56,IF(AND($Z$24="SN",AA56&lt;&gt;""),AA56,""))</f>
        <v>ORP12A</v>
      </c>
      <c r="Z56" s="143" t="s">
        <v>135</v>
      </c>
      <c r="AA56" s="143"/>
      <c r="AC56">
        <v>10</v>
      </c>
      <c r="AD56">
        <v>5</v>
      </c>
      <c r="AE56">
        <v>5</v>
      </c>
      <c r="AF56" t="s">
        <v>86</v>
      </c>
      <c r="AG56" t="s">
        <v>86</v>
      </c>
      <c r="AI56" s="155" t="s">
        <v>301</v>
      </c>
    </row>
    <row r="57" spans="1:45" ht="13.5" customHeight="1" thickBot="1">
      <c r="A57" s="6"/>
      <c r="B57" s="168"/>
      <c r="C57" s="272"/>
      <c r="D57" s="85" t="s">
        <v>113</v>
      </c>
      <c r="E57" s="442"/>
      <c r="F57" s="228"/>
      <c r="G57" s="80"/>
      <c r="H57" s="80"/>
      <c r="I57" s="80"/>
      <c r="J57" s="80"/>
      <c r="K57" s="80"/>
      <c r="L57" s="139"/>
      <c r="M57" s="80"/>
      <c r="N57" s="80"/>
      <c r="O57" s="80"/>
      <c r="P57" s="80"/>
      <c r="Q57" s="80"/>
      <c r="R57" s="80"/>
      <c r="S57" s="80"/>
      <c r="T57" s="80"/>
      <c r="U57" s="81"/>
      <c r="V57" s="275"/>
      <c r="W57" s="169"/>
      <c r="X57" s="22"/>
      <c r="Y57" s="23"/>
      <c r="Z57" s="23"/>
      <c r="AA57" s="23"/>
    </row>
    <row r="58" spans="1:45" thickBot="1">
      <c r="A58" s="6"/>
      <c r="B58" s="168"/>
      <c r="C58" s="272"/>
      <c r="D58" s="291" t="s">
        <v>136</v>
      </c>
      <c r="E58" s="443"/>
      <c r="F58" s="212"/>
      <c r="G58" s="135" t="str">
        <f t="shared" ref="G58:G60" si="68">IF($Y58="","",AC58)</f>
        <v/>
      </c>
      <c r="H58" s="135" t="str">
        <f t="shared" ref="H58:H60" si="69">IF($Y58="","",AD58)</f>
        <v/>
      </c>
      <c r="I58" s="135" t="str">
        <f t="shared" ref="I58:I60" si="70">IF($Y58="","",AE58)</f>
        <v/>
      </c>
      <c r="J58" s="135" t="str">
        <f t="shared" ref="J58:J60" si="71">IF($Y58="","",AF58)</f>
        <v/>
      </c>
      <c r="K58" s="135" t="str">
        <f t="shared" ref="K58:K60" si="72">IF($Y58="","",AG58)</f>
        <v/>
      </c>
      <c r="L58" s="112" t="str">
        <f>IF(EXACT(F58,"evc"),"(!) aparte procedure (kennistoets)",IF(EXACT(F58,"evk"),"op basis studiehistoriek of OPO",IF(EXACT(F58,"xxx"),"(!) opheffing weigering?","")))</f>
        <v/>
      </c>
      <c r="M58" s="371" t="str">
        <f>IF(LEFT($F58,1)="x",H58,"-")</f>
        <v>-</v>
      </c>
      <c r="N58" s="371" t="str">
        <f t="shared" ref="N58:P60" si="73">IF(LEFT($F58,1)="x",I58,"-")</f>
        <v>-</v>
      </c>
      <c r="O58" s="371" t="str">
        <f t="shared" si="73"/>
        <v>-</v>
      </c>
      <c r="P58" s="371" t="str">
        <f t="shared" si="73"/>
        <v>-</v>
      </c>
      <c r="Q58" s="372" t="str">
        <f>IF(OR(EXACT(F58,"c"), EXACT(F58,"t"), EXACT(F58,"evk")),G58,"-")</f>
        <v>-</v>
      </c>
      <c r="R58" s="210" t="str">
        <f>HYPERLINK(lijsten!$A$23&amp;UPPER('BXL DAG'!Y58)&amp;lijsten!$A$24,'BXL DAG'!Y58)</f>
        <v/>
      </c>
      <c r="S58" s="496" t="str">
        <f t="shared" ref="S58:S60" si="74">IF(Y58="","",AI58)</f>
        <v/>
      </c>
      <c r="T58" s="497"/>
      <c r="U58" s="498"/>
      <c r="V58" s="275"/>
      <c r="W58" s="169"/>
      <c r="X58" s="22"/>
      <c r="Y58" s="143" t="str">
        <f>IF(AND($Z$24="P",Z58&lt;&gt;""),Z58,IF(AND($Z$24="SN",AA58&lt;&gt;""),AA58,""))</f>
        <v/>
      </c>
      <c r="Z58" s="143"/>
      <c r="AA58" s="143" t="s">
        <v>137</v>
      </c>
      <c r="AC58">
        <v>6</v>
      </c>
      <c r="AD58" t="s">
        <v>86</v>
      </c>
      <c r="AE58">
        <v>6</v>
      </c>
      <c r="AF58" t="s">
        <v>86</v>
      </c>
      <c r="AG58" t="s">
        <v>86</v>
      </c>
      <c r="AI58" t="s">
        <v>141</v>
      </c>
    </row>
    <row r="59" spans="1:45" thickBot="1">
      <c r="A59" s="6"/>
      <c r="B59" s="168"/>
      <c r="C59" s="272"/>
      <c r="D59" s="291" t="s">
        <v>139</v>
      </c>
      <c r="E59" s="443"/>
      <c r="F59" s="212"/>
      <c r="G59" s="135" t="str">
        <f t="shared" si="68"/>
        <v/>
      </c>
      <c r="H59" s="135" t="str">
        <f t="shared" si="69"/>
        <v/>
      </c>
      <c r="I59" s="135" t="str">
        <f t="shared" si="70"/>
        <v/>
      </c>
      <c r="J59" s="135" t="str">
        <f t="shared" si="71"/>
        <v/>
      </c>
      <c r="K59" s="135" t="str">
        <f t="shared" si="72"/>
        <v/>
      </c>
      <c r="L59" s="112" t="str">
        <f>IF(EXACT(F59,"evc"),"(!) aparte procedure (kennistoets)",IF(EXACT(F59,"evk"),"op basis studiehistoriek of OPO",IF(EXACT(F59,"xxx"),"(!) opheffing weigering?","")))</f>
        <v/>
      </c>
      <c r="M59" s="371" t="str">
        <f>IF(LEFT($F59,1)="x",H59,"-")</f>
        <v>-</v>
      </c>
      <c r="N59" s="371" t="str">
        <f t="shared" si="73"/>
        <v>-</v>
      </c>
      <c r="O59" s="371" t="str">
        <f t="shared" si="73"/>
        <v>-</v>
      </c>
      <c r="P59" s="371" t="str">
        <f t="shared" si="73"/>
        <v>-</v>
      </c>
      <c r="Q59" s="372" t="str">
        <f>IF(OR(EXACT(F59,"c"), EXACT(F59,"t"), EXACT(F59,"evk")),G59,"-")</f>
        <v>-</v>
      </c>
      <c r="R59" s="210" t="str">
        <f>HYPERLINK(lijsten!$A$23&amp;UPPER('BXL DAG'!Y59)&amp;lijsten!$A$24,'BXL DAG'!Y59)</f>
        <v/>
      </c>
      <c r="S59" s="496" t="str">
        <f t="shared" si="74"/>
        <v/>
      </c>
      <c r="T59" s="497"/>
      <c r="U59" s="498"/>
      <c r="V59" s="275"/>
      <c r="W59" s="169"/>
      <c r="X59" s="22"/>
      <c r="Y59" s="143" t="str">
        <f>IF(AND($Z$24="P",Z59&lt;&gt;""),Z59,IF(AND($Z$24="SN",AA59&lt;&gt;""),AA59,""))</f>
        <v/>
      </c>
      <c r="Z59" s="143"/>
      <c r="AA59" s="143" t="s">
        <v>140</v>
      </c>
      <c r="AC59">
        <v>8</v>
      </c>
      <c r="AD59" t="s">
        <v>302</v>
      </c>
      <c r="AE59">
        <v>8</v>
      </c>
      <c r="AF59" t="s">
        <v>86</v>
      </c>
      <c r="AG59" t="s">
        <v>86</v>
      </c>
      <c r="AI59" t="s">
        <v>141</v>
      </c>
      <c r="AQ59" t="b">
        <f>IF(COUNTIF($AP$74:$AP$77,F59)&gt;0,TRUE,FALSE)</f>
        <v>0</v>
      </c>
      <c r="AR59" t="b">
        <f>IF(F59="nvt",TRUE,FALSE)</f>
        <v>0</v>
      </c>
      <c r="AS59" t="b">
        <f>IF(AND(AQ59=AR59,AQ101=AR101),TRUE,FALSE)</f>
        <v>0</v>
      </c>
    </row>
    <row r="60" spans="1:45" ht="15" customHeight="1" thickBot="1">
      <c r="A60" s="6"/>
      <c r="B60" s="168"/>
      <c r="C60" s="272"/>
      <c r="D60" s="292" t="s">
        <v>142</v>
      </c>
      <c r="E60" s="444" t="s">
        <v>310</v>
      </c>
      <c r="F60" s="212"/>
      <c r="G60" s="135" t="str">
        <f t="shared" si="68"/>
        <v/>
      </c>
      <c r="H60" s="135" t="str">
        <f t="shared" si="69"/>
        <v/>
      </c>
      <c r="I60" s="135" t="str">
        <f t="shared" si="70"/>
        <v/>
      </c>
      <c r="J60" s="135" t="str">
        <f t="shared" si="71"/>
        <v/>
      </c>
      <c r="K60" s="135" t="str">
        <f t="shared" si="72"/>
        <v/>
      </c>
      <c r="L60" s="112" t="str">
        <f>IF(EXACT(F60,"evc"),"(!) aparte procedure (kennistoets)",IF(EXACT(F60,"evk"),"op basis studiehistoriek of OPO",IF(EXACT(F60,"xxx"),"(!) opheffing weigering?","")))</f>
        <v/>
      </c>
      <c r="M60" s="371" t="str">
        <f>IF(LEFT($F60,1)="x",H60,"-")</f>
        <v>-</v>
      </c>
      <c r="N60" s="371" t="str">
        <f t="shared" si="73"/>
        <v>-</v>
      </c>
      <c r="O60" s="371" t="str">
        <f t="shared" si="73"/>
        <v>-</v>
      </c>
      <c r="P60" s="371" t="str">
        <f t="shared" si="73"/>
        <v>-</v>
      </c>
      <c r="Q60" s="372" t="str">
        <f>IF(OR(EXACT(F60,"c"), EXACT(F60,"t"), EXACT(F60,"evk")),G60,"-")</f>
        <v>-</v>
      </c>
      <c r="R60" s="210" t="str">
        <f>HYPERLINK(lijsten!$A$23&amp;UPPER('BXL DAG'!Y60)&amp;lijsten!$A$24,'BXL DAG'!Y60)</f>
        <v/>
      </c>
      <c r="S60" s="496" t="str">
        <f t="shared" si="74"/>
        <v/>
      </c>
      <c r="T60" s="497"/>
      <c r="U60" s="498"/>
      <c r="V60" s="275"/>
      <c r="W60" s="169"/>
      <c r="X60" s="22"/>
      <c r="Y60" s="143" t="str">
        <f>IF(AND($Z$24="P",Z60&lt;&gt;""),Z60,IF(AND($Z$24="SN",AA60&lt;&gt;""),AA60,""))</f>
        <v/>
      </c>
      <c r="Z60" s="143"/>
      <c r="AA60" s="143" t="s">
        <v>143</v>
      </c>
      <c r="AC60">
        <v>10</v>
      </c>
      <c r="AD60">
        <v>5</v>
      </c>
      <c r="AE60">
        <v>5</v>
      </c>
      <c r="AF60" t="s">
        <v>86</v>
      </c>
      <c r="AG60" t="s">
        <v>86</v>
      </c>
      <c r="AI60" t="s">
        <v>138</v>
      </c>
      <c r="AQ60" t="b">
        <f>IF(COUNTIF($AP$74:$AP$77,F60)&gt;0,TRUE,FALSE)</f>
        <v>0</v>
      </c>
      <c r="AR60" t="b">
        <f>IF(F60="nvt",TRUE,FALSE)</f>
        <v>0</v>
      </c>
      <c r="AS60" t="b">
        <f>IF(AND(AQ60=AR60,AQ102=AR102),TRUE,FALSE)</f>
        <v>0</v>
      </c>
    </row>
    <row r="61" spans="1:45" ht="13.5" customHeight="1" thickBot="1">
      <c r="A61" s="6"/>
      <c r="B61" s="168"/>
      <c r="C61" s="272"/>
      <c r="D61" s="293" t="s">
        <v>119</v>
      </c>
      <c r="E61" s="445"/>
      <c r="F61" s="229"/>
      <c r="G61" s="115"/>
      <c r="H61" s="115"/>
      <c r="I61" s="115"/>
      <c r="J61" s="115"/>
      <c r="K61" s="115"/>
      <c r="L61" s="142"/>
      <c r="M61" s="115"/>
      <c r="N61" s="115"/>
      <c r="O61" s="115"/>
      <c r="P61" s="115"/>
      <c r="Q61" s="115"/>
      <c r="R61" s="115"/>
      <c r="S61" s="115"/>
      <c r="T61" s="115"/>
      <c r="U61" s="294"/>
      <c r="V61" s="275"/>
      <c r="W61" s="169"/>
      <c r="X61" s="22"/>
      <c r="Y61" s="23"/>
      <c r="Z61" s="23"/>
      <c r="AA61" s="23"/>
      <c r="AL61" s="155" t="s">
        <v>120</v>
      </c>
      <c r="AM61" s="155" t="s">
        <v>82</v>
      </c>
      <c r="AN61" s="155" t="s">
        <v>83</v>
      </c>
    </row>
    <row r="62" spans="1:45" thickBot="1">
      <c r="A62" s="6"/>
      <c r="B62" s="168"/>
      <c r="C62" s="272"/>
      <c r="D62" s="292" t="s">
        <v>144</v>
      </c>
      <c r="E62" s="444" t="s">
        <v>308</v>
      </c>
      <c r="F62" s="212"/>
      <c r="G62" s="135">
        <f t="shared" ref="G62:G64" si="75">IF($Y62="","",AC62)</f>
        <v>6</v>
      </c>
      <c r="H62" s="135">
        <f t="shared" ref="H62:H64" si="76">IF($Y62="","",AD62)</f>
        <v>3</v>
      </c>
      <c r="I62" s="135">
        <f t="shared" ref="I62:I64" si="77">IF($Y62="","",AE62)</f>
        <v>3</v>
      </c>
      <c r="J62" s="135" t="str">
        <f t="shared" ref="J62:J64" si="78">IF($Y62="","",AF62)</f>
        <v>-</v>
      </c>
      <c r="K62" s="135" t="str">
        <f t="shared" ref="K62:K64" si="79">IF($Y62="","",AG62)</f>
        <v>-</v>
      </c>
      <c r="L62" s="112" t="str">
        <f t="shared" ref="L62:L64" si="80">IF(EXACT(F62,"evc"),"(!) aparte procedure (kennistoets)",IF(EXACT(F62,"evk"),"op basis studiehistoriek of OPO",IF(EXACT(F62,"xxx"),"(!) opheffing weigering?","")))</f>
        <v/>
      </c>
      <c r="M62" s="371" t="str">
        <f>IF(LEFT($F62,1)="x",H62,"-")</f>
        <v>-</v>
      </c>
      <c r="N62" s="371" t="str">
        <f t="shared" ref="N62:P63" si="81">IF(LEFT($F62,1)="x",I62,"-")</f>
        <v>-</v>
      </c>
      <c r="O62" s="371" t="str">
        <f t="shared" si="81"/>
        <v>-</v>
      </c>
      <c r="P62" s="371" t="str">
        <f t="shared" si="81"/>
        <v>-</v>
      </c>
      <c r="Q62" s="372" t="str">
        <f t="shared" ref="Q62:Q64" si="82">IF(OR(EXACT(F62,"c"), EXACT(F62,"t"), EXACT(F62,"evk")),G62,"-")</f>
        <v>-</v>
      </c>
      <c r="R62" s="210" t="str">
        <f>HYPERLINK(lijsten!$A$23&amp;UPPER('BXL DAG'!Y62)&amp;lijsten!$A$24,'BXL DAG'!Y62)</f>
        <v>ORP13A</v>
      </c>
      <c r="S62" s="496" t="str">
        <f t="shared" ref="S62:S64" si="83">IF(Y62="","",AI62)</f>
        <v>Matthys Anja</v>
      </c>
      <c r="T62" s="497"/>
      <c r="U62" s="498"/>
      <c r="V62" s="275"/>
      <c r="W62" s="169"/>
      <c r="X62" s="22"/>
      <c r="Y62" s="143" t="str">
        <f>IF(AND($Z$24="P",Z62&lt;&gt;""),Z62,IF(AND($Z$24="SN",AA62&lt;&gt;""),AA62,""))</f>
        <v>ORP13A</v>
      </c>
      <c r="Z62" s="143" t="s">
        <v>145</v>
      </c>
      <c r="AA62" s="143" t="s">
        <v>145</v>
      </c>
      <c r="AC62">
        <v>6</v>
      </c>
      <c r="AD62">
        <v>3</v>
      </c>
      <c r="AE62">
        <v>3</v>
      </c>
      <c r="AF62" t="s">
        <v>86</v>
      </c>
      <c r="AG62" t="s">
        <v>86</v>
      </c>
      <c r="AI62" s="155" t="s">
        <v>123</v>
      </c>
      <c r="AL62" t="b">
        <f>IF(COUNTIF($AK$26:$AK$32,F62)&gt;0,TRUE,FALSE)</f>
        <v>0</v>
      </c>
      <c r="AM62" t="b">
        <f>IF(F62="nvt",TRUE,FALSE)</f>
        <v>0</v>
      </c>
      <c r="AN62" t="b">
        <f>IF(AND(AL62=AL67,AM62=AM67),TRUE,FALSE)</f>
        <v>0</v>
      </c>
      <c r="AQ62" t="b">
        <f>IF(COUNTIF($AP$74:$AP$77,F62)&gt;0,TRUE,FALSE)</f>
        <v>0</v>
      </c>
      <c r="AR62" t="b">
        <f>IF(F62="nvt",TRUE,FALSE)</f>
        <v>0</v>
      </c>
      <c r="AS62" t="b">
        <f>IF(AND(AQ62=AR62,AQ104=AR104),TRUE,FALSE)</f>
        <v>0</v>
      </c>
    </row>
    <row r="63" spans="1:45" thickBot="1">
      <c r="A63" s="6"/>
      <c r="B63" s="168"/>
      <c r="C63" s="272"/>
      <c r="D63" s="292" t="s">
        <v>146</v>
      </c>
      <c r="E63" s="444"/>
      <c r="F63" s="212"/>
      <c r="G63" s="135">
        <f t="shared" si="75"/>
        <v>6</v>
      </c>
      <c r="H63" s="135" t="str">
        <f t="shared" si="76"/>
        <v>-</v>
      </c>
      <c r="I63" s="135" t="str">
        <f t="shared" si="77"/>
        <v>-</v>
      </c>
      <c r="J63" s="135">
        <f t="shared" si="78"/>
        <v>3</v>
      </c>
      <c r="K63" s="135">
        <f t="shared" si="79"/>
        <v>3</v>
      </c>
      <c r="L63" s="112" t="str">
        <f t="shared" si="80"/>
        <v/>
      </c>
      <c r="M63" s="371" t="str">
        <f t="shared" ref="M63" si="84">IF(LEFT($F63,1)="x",H63,"-")</f>
        <v>-</v>
      </c>
      <c r="N63" s="371" t="str">
        <f t="shared" si="81"/>
        <v>-</v>
      </c>
      <c r="O63" s="371" t="str">
        <f t="shared" si="81"/>
        <v>-</v>
      </c>
      <c r="P63" s="371" t="str">
        <f t="shared" si="81"/>
        <v>-</v>
      </c>
      <c r="Q63" s="372" t="str">
        <f t="shared" si="82"/>
        <v>-</v>
      </c>
      <c r="R63" s="210" t="str">
        <f>HYPERLINK(lijsten!$A$23&amp;UPPER('BXL DAG'!Y63)&amp;lijsten!$A$24,'BXL DAG'!Y63)</f>
        <v>ORP14A</v>
      </c>
      <c r="S63" s="496" t="str">
        <f t="shared" si="83"/>
        <v>Matthys Anja</v>
      </c>
      <c r="T63" s="497"/>
      <c r="U63" s="498"/>
      <c r="V63" s="275"/>
      <c r="W63" s="169"/>
      <c r="X63" s="22"/>
      <c r="Y63" s="143" t="str">
        <f>IF(AND($Z$24="P",Z63&lt;&gt;""),Z63,IF(AND($Z$24="SN",AA63&lt;&gt;""),AA63,""))</f>
        <v>ORP14A</v>
      </c>
      <c r="Z63" s="143" t="s">
        <v>147</v>
      </c>
      <c r="AA63" s="143" t="s">
        <v>147</v>
      </c>
      <c r="AC63">
        <v>6</v>
      </c>
      <c r="AD63" t="s">
        <v>86</v>
      </c>
      <c r="AE63" t="s">
        <v>86</v>
      </c>
      <c r="AF63">
        <v>3</v>
      </c>
      <c r="AG63">
        <v>3</v>
      </c>
      <c r="AI63" s="155" t="s">
        <v>123</v>
      </c>
      <c r="AL63" t="b">
        <f>IF(COUNTIF($AK$26:$AK$32,F63)&gt;0,TRUE,FALSE)</f>
        <v>0</v>
      </c>
      <c r="AM63" t="b">
        <f>IF(F63="nvt",TRUE,FALSE)</f>
        <v>0</v>
      </c>
      <c r="AN63" t="b">
        <f>IF(AND(AL63=AL68,AM63=AM68),TRUE,FALSE)</f>
        <v>0</v>
      </c>
    </row>
    <row r="64" spans="1:45" thickBot="1">
      <c r="A64" s="6"/>
      <c r="B64" s="168"/>
      <c r="C64" s="272"/>
      <c r="D64" s="291" t="s">
        <v>148</v>
      </c>
      <c r="E64" s="443" t="s">
        <v>307</v>
      </c>
      <c r="F64" s="212"/>
      <c r="G64" s="135">
        <f t="shared" si="75"/>
        <v>24</v>
      </c>
      <c r="H64" s="135" t="str">
        <f t="shared" si="76"/>
        <v>-</v>
      </c>
      <c r="I64" s="135" t="str">
        <f t="shared" si="77"/>
        <v>-</v>
      </c>
      <c r="J64" s="135">
        <f t="shared" si="78"/>
        <v>12</v>
      </c>
      <c r="K64" s="135">
        <f t="shared" si="79"/>
        <v>12</v>
      </c>
      <c r="L64" s="112" t="str">
        <f t="shared" si="80"/>
        <v/>
      </c>
      <c r="M64" s="371" t="str">
        <f t="shared" ref="M64" si="85">IF(LEFT($F64,1)="x",H64,"-")</f>
        <v>-</v>
      </c>
      <c r="N64" s="371" t="str">
        <f t="shared" ref="N64" si="86">IF(LEFT($F64,1)="x",I64,"-")</f>
        <v>-</v>
      </c>
      <c r="O64" s="371" t="str">
        <f t="shared" ref="O64" si="87">IF(LEFT($F64,1)="x",J64,"-")</f>
        <v>-</v>
      </c>
      <c r="P64" s="371" t="str">
        <f t="shared" ref="P64" si="88">IF(LEFT($F64,1)="x",K64,"-")</f>
        <v>-</v>
      </c>
      <c r="Q64" s="372" t="str">
        <f t="shared" si="82"/>
        <v>-</v>
      </c>
      <c r="R64" s="210" t="str">
        <f>HYPERLINK(lijsten!$A$23&amp;UPPER('BXL DAG'!Y64)&amp;lijsten!$A$24,'BXL DAG'!Y64)</f>
        <v>ORP15A</v>
      </c>
      <c r="S64" s="496" t="str">
        <f t="shared" si="83"/>
        <v>Matthys Anja</v>
      </c>
      <c r="T64" s="497"/>
      <c r="U64" s="498"/>
      <c r="V64" s="275"/>
      <c r="W64" s="169"/>
      <c r="X64" s="22"/>
      <c r="Y64" s="143" t="str">
        <f>IF(AND($Z$24="P",Z64&lt;&gt;""),Z64,IF(AND($Z$24="SN",AA64&lt;&gt;""),AA64,""))</f>
        <v>ORP15A</v>
      </c>
      <c r="Z64" s="143" t="s">
        <v>149</v>
      </c>
      <c r="AA64" s="143" t="s">
        <v>149</v>
      </c>
      <c r="AC64">
        <v>24</v>
      </c>
      <c r="AD64" t="s">
        <v>86</v>
      </c>
      <c r="AE64" t="s">
        <v>86</v>
      </c>
      <c r="AF64">
        <v>12</v>
      </c>
      <c r="AG64">
        <v>12</v>
      </c>
      <c r="AI64" s="155" t="s">
        <v>123</v>
      </c>
      <c r="AL64" t="b">
        <f>IF(COUNTIF($AK$26:$AK$32,F64)&gt;0,TRUE,FALSE)</f>
        <v>0</v>
      </c>
      <c r="AM64" t="b">
        <f>IF(F64="nvt",TRUE,FALSE)</f>
        <v>0</v>
      </c>
      <c r="AN64" t="b">
        <f t="shared" ref="AN64" si="89">IF(AND(AL64=AL69,AM64=AM69),TRUE,FALSE)</f>
        <v>0</v>
      </c>
    </row>
    <row r="65" spans="1:45" ht="3" customHeight="1" thickBot="1">
      <c r="A65" s="6"/>
      <c r="B65" s="168"/>
      <c r="C65" s="276"/>
      <c r="D65" s="238"/>
      <c r="E65" s="438"/>
      <c r="F65" s="239"/>
      <c r="G65" s="234"/>
      <c r="H65" s="240"/>
      <c r="I65" s="240"/>
      <c r="J65" s="240"/>
      <c r="K65" s="240"/>
      <c r="L65" s="235"/>
      <c r="M65" s="379"/>
      <c r="N65" s="379"/>
      <c r="O65" s="379"/>
      <c r="P65" s="379"/>
      <c r="Q65" s="379"/>
      <c r="R65" s="233"/>
      <c r="S65" s="247"/>
      <c r="T65" s="247"/>
      <c r="U65" s="287"/>
      <c r="V65" s="275"/>
      <c r="W65" s="169"/>
      <c r="X65" s="20"/>
      <c r="Y65" s="143"/>
      <c r="Z65" s="143"/>
      <c r="AA65" s="143"/>
    </row>
    <row r="66" spans="1:45" ht="13.2" customHeight="1" thickBot="1">
      <c r="A66" s="6"/>
      <c r="B66" s="168"/>
      <c r="C66" s="276"/>
      <c r="D66" s="241" t="s">
        <v>126</v>
      </c>
      <c r="E66" s="245"/>
      <c r="F66" s="242"/>
      <c r="G66" s="243"/>
      <c r="H66" s="243"/>
      <c r="I66" s="243"/>
      <c r="J66" s="243"/>
      <c r="K66" s="243"/>
      <c r="L66" s="244"/>
      <c r="M66" s="245"/>
      <c r="N66" s="245"/>
      <c r="O66" s="245"/>
      <c r="P66" s="245"/>
      <c r="Q66" s="245"/>
      <c r="R66" s="245"/>
      <c r="S66" s="245"/>
      <c r="T66" s="245"/>
      <c r="U66" s="246"/>
      <c r="V66" s="275"/>
      <c r="W66" s="169"/>
      <c r="X66" s="20"/>
      <c r="Y66" s="23"/>
      <c r="Z66" s="23"/>
      <c r="AA66" s="23"/>
    </row>
    <row r="67" spans="1:45" thickBot="1">
      <c r="A67" s="6"/>
      <c r="B67" s="168"/>
      <c r="C67" s="272"/>
      <c r="D67" s="292" t="s">
        <v>144</v>
      </c>
      <c r="E67" s="444" t="s">
        <v>308</v>
      </c>
      <c r="F67" s="212" t="s">
        <v>82</v>
      </c>
      <c r="G67" s="135">
        <f t="shared" ref="G67:G69" si="90">IF($Y67="","",AC67)</f>
        <v>6</v>
      </c>
      <c r="H67" s="135" t="str">
        <f t="shared" ref="H67:H69" si="91">IF($Y67="","",AD67)</f>
        <v>-</v>
      </c>
      <c r="I67" s="135" t="str">
        <f t="shared" ref="I67:I69" si="92">IF($Y67="","",AE67)</f>
        <v>-</v>
      </c>
      <c r="J67" s="135">
        <f t="shared" ref="J67:J69" si="93">IF($Y67="","",AF67)</f>
        <v>3</v>
      </c>
      <c r="K67" s="135">
        <f t="shared" ref="K67:K69" si="94">IF($Y67="","",AG67)</f>
        <v>3</v>
      </c>
      <c r="L67" s="112" t="str">
        <f t="shared" ref="L67" si="95">IF(EXACT(F67,"evc"),"(!) aparte procedure (kennistoets)",IF(EXACT(F67,"evk"),"op basis studiehistoriek of OPO",IF(EXACT(F67,"xxx"),"(!) opheffing weigering?","")))</f>
        <v/>
      </c>
      <c r="M67" s="371" t="str">
        <f>IF(LEFT($F67,1)="x",H67,"-")</f>
        <v>-</v>
      </c>
      <c r="N67" s="371" t="str">
        <f t="shared" ref="N67" si="96">IF(LEFT($F67,1)="x",I67,"-")</f>
        <v>-</v>
      </c>
      <c r="O67" s="371" t="str">
        <f t="shared" ref="O67" si="97">IF(LEFT($F67,1)="x",J67,"-")</f>
        <v>-</v>
      </c>
      <c r="P67" s="371" t="str">
        <f t="shared" ref="P67" si="98">IF(LEFT($F67,1)="x",K67,"-")</f>
        <v>-</v>
      </c>
      <c r="Q67" s="372" t="str">
        <f t="shared" ref="Q67" si="99">IF(OR(EXACT(F67,"c"), EXACT(F67,"t"), EXACT(F67,"evk")),G67,"-")</f>
        <v>-</v>
      </c>
      <c r="R67" s="210" t="str">
        <f>HYPERLINK(lijsten!$A$23&amp;UPPER('BXL DAG'!Y67)&amp;lijsten!$A$24,'BXL DAG'!Y67)</f>
        <v>ORP36A</v>
      </c>
      <c r="S67" s="496" t="str">
        <f t="shared" ref="S67:S69" si="100">IF(Y67="","",AI67)</f>
        <v>Matthys Anja</v>
      </c>
      <c r="T67" s="497"/>
      <c r="U67" s="498"/>
      <c r="V67" s="275"/>
      <c r="W67" s="169"/>
      <c r="X67" s="22"/>
      <c r="Y67" s="143" t="str">
        <f>IF(AND($Z$24="P",Z67&lt;&gt;""),Z67,IF(AND($Z$24="SN",AA67&lt;&gt;""),AA67,""))</f>
        <v>ORP36A</v>
      </c>
      <c r="Z67" s="143" t="s">
        <v>150</v>
      </c>
      <c r="AA67" s="143" t="s">
        <v>150</v>
      </c>
      <c r="AC67">
        <v>6</v>
      </c>
      <c r="AD67" t="s">
        <v>86</v>
      </c>
      <c r="AE67" t="s">
        <v>86</v>
      </c>
      <c r="AF67">
        <v>3</v>
      </c>
      <c r="AG67">
        <v>3</v>
      </c>
      <c r="AI67" s="155" t="s">
        <v>123</v>
      </c>
      <c r="AL67" t="b">
        <f>IF(COUNTIF($AK$26:$AK$32,F67)&gt;0,TRUE,FALSE)</f>
        <v>0</v>
      </c>
      <c r="AM67" t="b">
        <f>IF(F67="nvt",TRUE,FALSE)</f>
        <v>1</v>
      </c>
      <c r="AN67" t="b">
        <f>IF(AND(AL62=AL67,AM62=AM67),TRUE,FALSE)</f>
        <v>0</v>
      </c>
      <c r="AQ67" t="b">
        <f>IF(COUNTIF($AP$74:$AP$77,F67)&gt;0,TRUE,FALSE)</f>
        <v>0</v>
      </c>
      <c r="AR67" t="b">
        <f>IF(F67="nvt",TRUE,FALSE)</f>
        <v>1</v>
      </c>
      <c r="AS67" t="b">
        <f>IF(AND(AQ67=AR67,AQ106=AR106),TRUE,FALSE)</f>
        <v>0</v>
      </c>
    </row>
    <row r="68" spans="1:45" thickBot="1">
      <c r="A68" s="6"/>
      <c r="B68" s="168"/>
      <c r="C68" s="272"/>
      <c r="D68" s="292" t="s">
        <v>146</v>
      </c>
      <c r="E68" s="444"/>
      <c r="F68" s="212" t="s">
        <v>82</v>
      </c>
      <c r="G68" s="135">
        <f t="shared" si="90"/>
        <v>6</v>
      </c>
      <c r="H68" s="135">
        <f t="shared" si="91"/>
        <v>3</v>
      </c>
      <c r="I68" s="135">
        <f t="shared" si="92"/>
        <v>3</v>
      </c>
      <c r="J68" s="135" t="str">
        <f t="shared" si="93"/>
        <v>-</v>
      </c>
      <c r="K68" s="135" t="str">
        <f t="shared" si="94"/>
        <v>-</v>
      </c>
      <c r="L68" s="112" t="str">
        <f t="shared" ref="L68:L69" si="101">IF(EXACT(F68,"evc"),"(!) aparte procedure (kennistoets)",IF(EXACT(F68,"evk"),"op basis studiehistoriek of OPO",IF(EXACT(F68,"xxx"),"(!) opheffing weigering?","")))</f>
        <v/>
      </c>
      <c r="M68" s="371" t="str">
        <f t="shared" ref="M68:M69" si="102">IF(LEFT($F68,1)="x",H68,"-")</f>
        <v>-</v>
      </c>
      <c r="N68" s="371" t="str">
        <f t="shared" ref="N68:N69" si="103">IF(LEFT($F68,1)="x",I68,"-")</f>
        <v>-</v>
      </c>
      <c r="O68" s="371" t="str">
        <f t="shared" ref="O68:O69" si="104">IF(LEFT($F68,1)="x",J68,"-")</f>
        <v>-</v>
      </c>
      <c r="P68" s="371" t="str">
        <f t="shared" ref="P68:P69" si="105">IF(LEFT($F68,1)="x",K68,"-")</f>
        <v>-</v>
      </c>
      <c r="Q68" s="372" t="str">
        <f t="shared" ref="Q68:Q69" si="106">IF(OR(EXACT(F68,"c"), EXACT(F68,"t"), EXACT(F68,"evk")),G68,"-")</f>
        <v>-</v>
      </c>
      <c r="R68" s="210" t="str">
        <f>HYPERLINK(lijsten!$A$23&amp;UPPER('BXL DAG'!Y68)&amp;lijsten!$A$24,'BXL DAG'!Y68)</f>
        <v>ORP46A</v>
      </c>
      <c r="S68" s="496" t="str">
        <f t="shared" si="100"/>
        <v>Matthys Anja</v>
      </c>
      <c r="T68" s="497"/>
      <c r="U68" s="498"/>
      <c r="V68" s="275"/>
      <c r="W68" s="169"/>
      <c r="X68" s="22"/>
      <c r="Y68" s="143" t="str">
        <f>IF(AND($Z$24="P",Z68&lt;&gt;""),Z68,IF(AND($Z$24="SN",AA68&lt;&gt;""),AA68,""))</f>
        <v>ORP46A</v>
      </c>
      <c r="Z68" s="209" t="s">
        <v>151</v>
      </c>
      <c r="AA68" s="209" t="s">
        <v>151</v>
      </c>
      <c r="AC68">
        <v>6</v>
      </c>
      <c r="AD68">
        <v>3</v>
      </c>
      <c r="AE68">
        <v>3</v>
      </c>
      <c r="AF68" t="s">
        <v>86</v>
      </c>
      <c r="AG68" t="s">
        <v>86</v>
      </c>
      <c r="AI68" s="155" t="s">
        <v>123</v>
      </c>
      <c r="AL68" t="b">
        <f>IF(COUNTIF($AK$26:$AK$32,F68)&gt;0,TRUE,FALSE)</f>
        <v>0</v>
      </c>
      <c r="AM68" t="b">
        <f>IF(F68="nvt",TRUE,FALSE)</f>
        <v>1</v>
      </c>
      <c r="AN68" t="b">
        <f t="shared" ref="AN68:AN69" si="107">IF(AND(AL63=AL68,AM63=AM68),TRUE,FALSE)</f>
        <v>0</v>
      </c>
    </row>
    <row r="69" spans="1:45" thickBot="1">
      <c r="A69" s="6"/>
      <c r="B69" s="168"/>
      <c r="C69" s="272"/>
      <c r="D69" s="295" t="s">
        <v>148</v>
      </c>
      <c r="E69" s="446" t="s">
        <v>307</v>
      </c>
      <c r="F69" s="212" t="s">
        <v>82</v>
      </c>
      <c r="G69" s="288">
        <f t="shared" si="90"/>
        <v>24</v>
      </c>
      <c r="H69" s="288">
        <f t="shared" si="91"/>
        <v>12</v>
      </c>
      <c r="I69" s="288">
        <f t="shared" si="92"/>
        <v>12</v>
      </c>
      <c r="J69" s="288" t="str">
        <f t="shared" si="93"/>
        <v>-</v>
      </c>
      <c r="K69" s="288" t="str">
        <f t="shared" si="94"/>
        <v>-</v>
      </c>
      <c r="L69" s="289" t="str">
        <f t="shared" si="101"/>
        <v/>
      </c>
      <c r="M69" s="371" t="str">
        <f t="shared" si="102"/>
        <v>-</v>
      </c>
      <c r="N69" s="371" t="str">
        <f t="shared" si="103"/>
        <v>-</v>
      </c>
      <c r="O69" s="371" t="str">
        <f t="shared" si="104"/>
        <v>-</v>
      </c>
      <c r="P69" s="371" t="str">
        <f t="shared" si="105"/>
        <v>-</v>
      </c>
      <c r="Q69" s="386" t="str">
        <f t="shared" si="106"/>
        <v>-</v>
      </c>
      <c r="R69" s="210" t="str">
        <f>HYPERLINK(lijsten!$A$23&amp;UPPER('BXL DAG'!Y69)&amp;lijsten!$A$24,'BXL DAG'!Y69)</f>
        <v>ORP47A</v>
      </c>
      <c r="S69" s="499" t="str">
        <f t="shared" si="100"/>
        <v>Matthys Anja</v>
      </c>
      <c r="T69" s="500"/>
      <c r="U69" s="501"/>
      <c r="V69" s="275"/>
      <c r="W69" s="169"/>
      <c r="X69" s="22"/>
      <c r="Y69" s="143" t="str">
        <f>IF(AND($Z$24="P",Z69&lt;&gt;""),Z69,IF(AND($Z$24="SN",AA69&lt;&gt;""),AA69,""))</f>
        <v>ORP47A</v>
      </c>
      <c r="Z69" s="209" t="s">
        <v>152</v>
      </c>
      <c r="AA69" s="209" t="s">
        <v>152</v>
      </c>
      <c r="AC69">
        <v>24</v>
      </c>
      <c r="AD69">
        <v>12</v>
      </c>
      <c r="AE69">
        <v>12</v>
      </c>
      <c r="AF69" t="s">
        <v>86</v>
      </c>
      <c r="AG69" t="s">
        <v>86</v>
      </c>
      <c r="AI69" s="155" t="s">
        <v>123</v>
      </c>
      <c r="AL69" t="b">
        <f>IF(COUNTIF($AK$26:$AK$32,F69)&gt;0,TRUE,FALSE)</f>
        <v>0</v>
      </c>
      <c r="AM69" t="b">
        <f>IF(F69="nvt",TRUE,FALSE)</f>
        <v>1</v>
      </c>
      <c r="AN69" t="b">
        <f t="shared" si="107"/>
        <v>0</v>
      </c>
    </row>
    <row r="70" spans="1:45" ht="5.4" customHeight="1" thickBot="1">
      <c r="A70" s="6"/>
      <c r="B70" s="168"/>
      <c r="C70" s="277"/>
      <c r="D70" s="21"/>
      <c r="E70" s="21"/>
      <c r="F70" s="21"/>
      <c r="G70" s="21"/>
      <c r="H70" s="21"/>
      <c r="I70" s="21"/>
      <c r="J70" s="21"/>
      <c r="K70" s="21"/>
      <c r="L70" s="140"/>
      <c r="M70" s="21"/>
      <c r="N70" s="21"/>
      <c r="O70" s="21"/>
      <c r="P70" s="21"/>
      <c r="Q70" s="21"/>
      <c r="R70" s="21"/>
      <c r="S70" s="21"/>
      <c r="T70" s="21"/>
      <c r="U70" s="21"/>
      <c r="V70" s="278"/>
      <c r="W70" s="169"/>
      <c r="X70" s="20"/>
      <c r="Y70" s="23"/>
      <c r="Z70" s="23"/>
      <c r="AA70" s="23"/>
    </row>
    <row r="71" spans="1:45" ht="18.600000000000001" customHeight="1" thickBot="1">
      <c r="A71" s="6"/>
      <c r="B71" s="168"/>
      <c r="C71" s="277"/>
      <c r="D71" s="548" t="s">
        <v>153</v>
      </c>
      <c r="E71" s="549"/>
      <c r="F71" s="549"/>
      <c r="G71" s="549"/>
      <c r="H71" s="549"/>
      <c r="I71" s="549"/>
      <c r="J71" s="549"/>
      <c r="K71" s="549"/>
      <c r="L71" s="549"/>
      <c r="M71" s="549"/>
      <c r="N71" s="549"/>
      <c r="O71" s="549"/>
      <c r="P71" s="549"/>
      <c r="Q71" s="549"/>
      <c r="R71" s="549"/>
      <c r="S71" s="549"/>
      <c r="T71" s="549"/>
      <c r="U71" s="550"/>
      <c r="V71" s="278"/>
      <c r="W71" s="169"/>
      <c r="X71" s="20"/>
      <c r="Y71" s="23"/>
      <c r="Z71" s="23"/>
      <c r="AA71" s="23"/>
    </row>
    <row r="72" spans="1:45" ht="5.4" customHeight="1" thickBot="1">
      <c r="A72" s="6"/>
      <c r="B72" s="168"/>
      <c r="C72" s="277"/>
      <c r="D72" s="21"/>
      <c r="E72" s="21"/>
      <c r="F72" s="21"/>
      <c r="G72" s="21"/>
      <c r="H72" s="21"/>
      <c r="I72" s="21"/>
      <c r="J72" s="21"/>
      <c r="K72" s="21"/>
      <c r="L72" s="140"/>
      <c r="M72" s="21"/>
      <c r="N72" s="21"/>
      <c r="O72" s="21"/>
      <c r="P72" s="21"/>
      <c r="Q72" s="21"/>
      <c r="R72" s="21"/>
      <c r="S72" s="21"/>
      <c r="T72" s="21"/>
      <c r="U72" s="21"/>
      <c r="V72" s="278"/>
      <c r="W72" s="169"/>
      <c r="X72" s="20"/>
      <c r="Y72" s="23"/>
      <c r="Z72" s="23"/>
      <c r="AA72" s="23"/>
    </row>
    <row r="73" spans="1:45" ht="24" customHeight="1" thickBot="1">
      <c r="A73" s="6"/>
      <c r="B73" s="168"/>
      <c r="C73" s="274"/>
      <c r="D73" s="266" t="s">
        <v>66</v>
      </c>
      <c r="E73" s="447"/>
      <c r="F73" s="387" t="s">
        <v>67</v>
      </c>
      <c r="G73" s="388" t="s">
        <v>68</v>
      </c>
      <c r="H73" s="286" t="s">
        <v>69</v>
      </c>
      <c r="I73" s="286" t="s">
        <v>70</v>
      </c>
      <c r="J73" s="286" t="s">
        <v>71</v>
      </c>
      <c r="K73" s="286" t="s">
        <v>72</v>
      </c>
      <c r="L73" s="286" t="s">
        <v>73</v>
      </c>
      <c r="M73" s="286" t="s">
        <v>69</v>
      </c>
      <c r="N73" s="286" t="s">
        <v>70</v>
      </c>
      <c r="O73" s="286" t="s">
        <v>71</v>
      </c>
      <c r="P73" s="286" t="s">
        <v>72</v>
      </c>
      <c r="Q73" s="286" t="s">
        <v>74</v>
      </c>
      <c r="R73" s="286" t="s">
        <v>75</v>
      </c>
      <c r="S73" s="507" t="s">
        <v>154</v>
      </c>
      <c r="T73" s="508"/>
      <c r="U73" s="509"/>
      <c r="V73" s="275"/>
      <c r="W73" s="169"/>
      <c r="X73" s="22"/>
      <c r="Y73" s="22"/>
      <c r="Z73" s="23"/>
      <c r="AA73" s="23"/>
    </row>
    <row r="74" spans="1:45" ht="13.95" customHeight="1" thickBot="1">
      <c r="A74" s="6"/>
      <c r="B74" s="168"/>
      <c r="C74" s="276"/>
      <c r="D74" s="298" t="s">
        <v>76</v>
      </c>
      <c r="E74" s="431"/>
      <c r="F74" s="299" t="s">
        <v>155</v>
      </c>
      <c r="G74" s="368">
        <f>SUM(H74:K74)</f>
        <v>0</v>
      </c>
      <c r="H74" s="369">
        <f>SUM(SUMIF($F$76:$F$92,{"c";"t";"evk";"evc"},H76:H92))</f>
        <v>0</v>
      </c>
      <c r="I74" s="369">
        <f>SUM(SUMIF($F$76:$F$92,{"c";"t";"evk";"evc"},I76:I92))</f>
        <v>0</v>
      </c>
      <c r="J74" s="369">
        <f>SUM(SUMIF($F$76:$F$92,{"c";"t";"evk";"evc"},J76:J92))</f>
        <v>0</v>
      </c>
      <c r="K74" s="369">
        <f>SUM(SUMIF($F$76:$F$92,{"c";"t";"evk";"evc"},K76:K92))</f>
        <v>0</v>
      </c>
      <c r="L74" s="300"/>
      <c r="M74" s="370">
        <f>SUM(M76:M92)</f>
        <v>0</v>
      </c>
      <c r="N74" s="370">
        <f>SUM(N76:N92)</f>
        <v>0</v>
      </c>
      <c r="O74" s="370">
        <f>SUM(O76:O92)</f>
        <v>0</v>
      </c>
      <c r="P74" s="370">
        <f>SUM(P76:P92)</f>
        <v>0</v>
      </c>
      <c r="Q74" s="370">
        <f>SUM(Q76:Q92)</f>
        <v>0</v>
      </c>
      <c r="R74" s="301"/>
      <c r="S74" s="302"/>
      <c r="T74" s="303"/>
      <c r="U74" s="304"/>
      <c r="V74" s="275"/>
      <c r="W74" s="169"/>
      <c r="Y74" t="s">
        <v>65</v>
      </c>
      <c r="Z74" t="s">
        <v>78</v>
      </c>
      <c r="AA74" s="23" t="s">
        <v>79</v>
      </c>
      <c r="AP74" s="155" t="s">
        <v>3</v>
      </c>
    </row>
    <row r="75" spans="1:45" ht="13.5" customHeight="1" thickBot="1">
      <c r="A75" s="6"/>
      <c r="B75" s="168"/>
      <c r="C75" s="276"/>
      <c r="D75" s="263" t="s">
        <v>80</v>
      </c>
      <c r="E75" s="432"/>
      <c r="F75" s="236"/>
      <c r="G75" s="145"/>
      <c r="H75" s="145"/>
      <c r="I75" s="145"/>
      <c r="J75" s="145"/>
      <c r="K75" s="145"/>
      <c r="L75" s="297"/>
      <c r="M75" s="136"/>
      <c r="N75" s="136"/>
      <c r="O75" s="136"/>
      <c r="P75" s="136"/>
      <c r="Q75" s="136"/>
      <c r="R75" s="136"/>
      <c r="S75" s="136"/>
      <c r="T75" s="136"/>
      <c r="U75" s="285"/>
      <c r="V75" s="275"/>
      <c r="W75" s="169"/>
      <c r="X75" s="20"/>
      <c r="Y75" s="23"/>
      <c r="Z75" s="23"/>
      <c r="AA75" s="23"/>
      <c r="AP75" s="155" t="s">
        <v>5</v>
      </c>
      <c r="AQ75" s="155" t="s">
        <v>81</v>
      </c>
      <c r="AR75" s="155" t="s">
        <v>82</v>
      </c>
      <c r="AS75" s="155" t="s">
        <v>83</v>
      </c>
    </row>
    <row r="76" spans="1:45" ht="15.6" customHeight="1" thickBot="1">
      <c r="A76" s="6"/>
      <c r="B76" s="168"/>
      <c r="C76" s="277"/>
      <c r="D76" s="488" t="s">
        <v>88</v>
      </c>
      <c r="E76" s="489"/>
      <c r="F76" s="212" t="s">
        <v>82</v>
      </c>
      <c r="G76" s="135">
        <f t="shared" ref="G76:G77" si="108">IF($Y76="","",AC76)</f>
        <v>8</v>
      </c>
      <c r="H76" s="135">
        <f t="shared" ref="H76:H77" si="109">IF($Y76="","",AD76)</f>
        <v>8</v>
      </c>
      <c r="I76" s="135" t="str">
        <f t="shared" ref="I76:I77" si="110">IF($Y76="","",AE76)</f>
        <v>-</v>
      </c>
      <c r="J76" s="135" t="str">
        <f t="shared" ref="J76:J77" si="111">IF($Y76="","",AF76)</f>
        <v>-</v>
      </c>
      <c r="K76" s="135" t="str">
        <f t="shared" ref="K76:K77" si="112">IF($Y76="","",AG76)</f>
        <v>-</v>
      </c>
      <c r="L76" s="112" t="str">
        <f>IF(EXACT(F76,"evc"),"(!) aparte procedure (kennistoets)",IF(EXACT(F76,"evk"),"op basis studiehistoriek of OPO",IF(EXACT(F76,"xxx"),"(!) opheffing weigering?","")))</f>
        <v/>
      </c>
      <c r="M76" s="371" t="str">
        <f>IF(LEFT($F76,1)="x",H76,"-")</f>
        <v>-</v>
      </c>
      <c r="N76" s="371" t="str">
        <f t="shared" ref="N76:N77" si="113">IF(LEFT($F76,1)="x",I76,"-")</f>
        <v>-</v>
      </c>
      <c r="O76" s="371" t="str">
        <f t="shared" ref="O76:O77" si="114">IF(LEFT($F76,1)="x",J76,"-")</f>
        <v>-</v>
      </c>
      <c r="P76" s="371" t="str">
        <f t="shared" ref="P76:P77" si="115">IF(LEFT($F76,1)="x",K76,"-")</f>
        <v>-</v>
      </c>
      <c r="Q76" s="372" t="str">
        <f>IF(OR(EXACT(F76,"c"), EXACT(F76,"t"), EXACT(F76,"evk")),G76,"-")</f>
        <v>-</v>
      </c>
      <c r="R76" s="210" t="str">
        <f>Y76</f>
        <v>ORP02A</v>
      </c>
      <c r="S76" s="496" t="str">
        <f t="shared" ref="S76:S77" si="116">IF(Y76="","",AI76)</f>
        <v>19-20, 20-21</v>
      </c>
      <c r="T76" s="497"/>
      <c r="U76" s="498"/>
      <c r="V76" s="275"/>
      <c r="W76" s="169"/>
      <c r="X76" s="20"/>
      <c r="Y76" s="143" t="str">
        <f>IF(AND($Z$24="P",Z76&lt;&gt;""),Z76,IF(AND($Z$24="SN",AA76&lt;&gt;""),AA76,""))</f>
        <v>ORP02A</v>
      </c>
      <c r="Z76" s="209" t="s">
        <v>156</v>
      </c>
      <c r="AA76" s="209" t="s">
        <v>157</v>
      </c>
      <c r="AC76">
        <v>8</v>
      </c>
      <c r="AD76">
        <v>8</v>
      </c>
      <c r="AE76" t="s">
        <v>86</v>
      </c>
      <c r="AF76" t="s">
        <v>86</v>
      </c>
      <c r="AG76" t="s">
        <v>86</v>
      </c>
      <c r="AI76" t="s">
        <v>158</v>
      </c>
      <c r="AP76" s="155" t="s">
        <v>7</v>
      </c>
      <c r="AQ76" t="b">
        <f>IF(COUNTIF($AP$74:$AP$77,F76)&gt;0,TRUE,FALSE)</f>
        <v>0</v>
      </c>
      <c r="AR76" t="b">
        <f>IF(F76="nvt",TRUE,FALSE)</f>
        <v>1</v>
      </c>
      <c r="AS76" t="b">
        <f>IF(AND(AQ29=AR29,AQ76=AR76),TRUE,FALSE)</f>
        <v>0</v>
      </c>
    </row>
    <row r="77" spans="1:45" ht="15.6" customHeight="1" thickBot="1">
      <c r="A77" s="6"/>
      <c r="B77" s="168"/>
      <c r="C77" s="277"/>
      <c r="D77" s="488" t="s">
        <v>159</v>
      </c>
      <c r="E77" s="489"/>
      <c r="F77" s="212" t="s">
        <v>82</v>
      </c>
      <c r="G77" s="135" t="str">
        <f t="shared" si="108"/>
        <v/>
      </c>
      <c r="H77" s="135" t="str">
        <f t="shared" si="109"/>
        <v/>
      </c>
      <c r="I77" s="135" t="str">
        <f t="shared" si="110"/>
        <v/>
      </c>
      <c r="J77" s="135" t="str">
        <f t="shared" si="111"/>
        <v/>
      </c>
      <c r="K77" s="135" t="str">
        <f t="shared" si="112"/>
        <v/>
      </c>
      <c r="L77" s="112" t="str">
        <f>IF(EXACT(F77,"evc"),"(!) aparte procedure (kennistoets)",IF(EXACT(F77,"evk"),"op basis studiehistoriek of OPO",IF(EXACT(F77,"xxx"),"(!) opheffing weigering?","")))</f>
        <v/>
      </c>
      <c r="M77" s="371" t="str">
        <f>IF(LEFT($F77,1)="x",H77,"-")</f>
        <v>-</v>
      </c>
      <c r="N77" s="371" t="str">
        <f t="shared" si="113"/>
        <v>-</v>
      </c>
      <c r="O77" s="371" t="str">
        <f t="shared" si="114"/>
        <v>-</v>
      </c>
      <c r="P77" s="371" t="str">
        <f t="shared" si="115"/>
        <v>-</v>
      </c>
      <c r="Q77" s="372" t="str">
        <f t="shared" ref="Q77" si="117">IF(OR(EXACT(F77,"c"), EXACT(F77,"t"), EXACT(F77,"evk")),G77,"-")</f>
        <v>-</v>
      </c>
      <c r="R77" s="210" t="str">
        <f>Y77</f>
        <v/>
      </c>
      <c r="S77" s="496" t="str">
        <f t="shared" si="116"/>
        <v/>
      </c>
      <c r="T77" s="497"/>
      <c r="U77" s="498"/>
      <c r="V77" s="275"/>
      <c r="W77" s="169"/>
      <c r="X77" s="20"/>
      <c r="Y77" s="143" t="str">
        <f>IF(AND($Z$24="P",Z77&lt;&gt;""),Z77,IF(AND($Z$24="SN",AA77&lt;&gt;""),AA77,""))</f>
        <v/>
      </c>
      <c r="Z77" s="143"/>
      <c r="AA77" s="209" t="s">
        <v>160</v>
      </c>
      <c r="AC77">
        <v>4</v>
      </c>
      <c r="AD77" t="s">
        <v>86</v>
      </c>
      <c r="AE77" t="s">
        <v>86</v>
      </c>
      <c r="AF77">
        <v>4</v>
      </c>
      <c r="AG77" t="s">
        <v>86</v>
      </c>
      <c r="AI77" t="s">
        <v>158</v>
      </c>
      <c r="AP77" s="155" t="s">
        <v>9</v>
      </c>
      <c r="AQ77" t="b">
        <f>IF(COUNTIF($AP$74:$AP$77,F77)&gt;0,TRUE,FALSE)</f>
        <v>0</v>
      </c>
      <c r="AR77" t="b">
        <f>IF(F77="nvt",TRUE,FALSE)</f>
        <v>1</v>
      </c>
      <c r="AS77" t="b">
        <f>IF(AND(AQ30=AR30,AQ77=AR77),TRUE,FALSE)</f>
        <v>0</v>
      </c>
    </row>
    <row r="78" spans="1:45" ht="13.5" customHeight="1" thickBot="1">
      <c r="A78" s="6"/>
      <c r="B78" s="168"/>
      <c r="C78" s="276"/>
      <c r="D78" s="84" t="s">
        <v>94</v>
      </c>
      <c r="E78" s="434"/>
      <c r="F78" s="226"/>
      <c r="G78" s="137"/>
      <c r="H78" s="137"/>
      <c r="I78" s="137"/>
      <c r="J78" s="137"/>
      <c r="K78" s="146"/>
      <c r="L78" s="133"/>
      <c r="M78" s="136"/>
      <c r="N78" s="136"/>
      <c r="O78" s="71"/>
      <c r="P78" s="71"/>
      <c r="Q78" s="71"/>
      <c r="R78" s="71"/>
      <c r="S78" s="71"/>
      <c r="T78" s="71"/>
      <c r="U78" s="72"/>
      <c r="V78" s="275"/>
      <c r="W78" s="169"/>
      <c r="X78" s="20"/>
      <c r="Y78" s="23"/>
      <c r="Z78" s="23"/>
      <c r="AA78" s="23"/>
      <c r="AK78" s="155"/>
    </row>
    <row r="79" spans="1:45" ht="15.6" customHeight="1" thickBot="1">
      <c r="A79" s="6"/>
      <c r="B79" s="168"/>
      <c r="C79" s="276"/>
      <c r="D79" s="488" t="s">
        <v>95</v>
      </c>
      <c r="E79" s="489"/>
      <c r="F79" s="212" t="s">
        <v>82</v>
      </c>
      <c r="G79" s="135">
        <f t="shared" ref="G79:G80" si="118">IF($Y79="","",AC79)</f>
        <v>8</v>
      </c>
      <c r="H79" s="135">
        <f t="shared" ref="H79:H80" si="119">IF($Y79="","",AD79)</f>
        <v>8</v>
      </c>
      <c r="I79" s="135" t="str">
        <f t="shared" ref="I79:I80" si="120">IF($Y79="","",AE79)</f>
        <v>-</v>
      </c>
      <c r="J79" s="135" t="str">
        <f t="shared" ref="J79:J80" si="121">IF($Y79="","",AF79)</f>
        <v>-</v>
      </c>
      <c r="K79" s="135" t="str">
        <f t="shared" ref="K79:K80" si="122">IF($Y79="","",AG79)</f>
        <v>-</v>
      </c>
      <c r="L79" s="112" t="str">
        <f>IF(EXACT(F79,"evc"),"(!) aparte procedure (kennistoets)",IF(EXACT(F79,"evk"),"op basis studiehistoriek of OPO",IF(EXACT(F79,"xxx"),"(!) opheffing weigering?","")))</f>
        <v/>
      </c>
      <c r="M79" s="371" t="str">
        <f>IF(LEFT($F79,1)="x",H79,"-")</f>
        <v>-</v>
      </c>
      <c r="N79" s="371" t="str">
        <f t="shared" ref="N79:N80" si="123">IF(LEFT($F79,1)="x",I79,"-")</f>
        <v>-</v>
      </c>
      <c r="O79" s="371" t="str">
        <f t="shared" ref="O79:O80" si="124">IF(LEFT($F79,1)="x",J79,"-")</f>
        <v>-</v>
      </c>
      <c r="P79" s="371" t="str">
        <f t="shared" ref="P79:P80" si="125">IF(LEFT($F79,1)="x",K79,"-")</f>
        <v>-</v>
      </c>
      <c r="Q79" s="372" t="str">
        <f t="shared" ref="Q79" si="126">IF(OR(EXACT(F79,"c"), EXACT(F79,"t"), EXACT(F79,"evk")),G79,"-")</f>
        <v>-</v>
      </c>
      <c r="R79" s="210" t="str">
        <f>Y79</f>
        <v>ORP01A</v>
      </c>
      <c r="S79" s="496" t="str">
        <f t="shared" ref="S79:S80" si="127">IF(Y79="","",AI79)</f>
        <v>19-20, 20-21</v>
      </c>
      <c r="T79" s="497"/>
      <c r="U79" s="498"/>
      <c r="V79" s="275"/>
      <c r="W79" s="169"/>
      <c r="X79" s="20"/>
      <c r="Y79" s="143" t="str">
        <f>IF(AND($Z$24="P",Z79&lt;&gt;""),Z79,IF(AND($Z$24="SN",AA79&lt;&gt;""),AA79,""))</f>
        <v>ORP01A</v>
      </c>
      <c r="Z79" s="209" t="s">
        <v>161</v>
      </c>
      <c r="AA79" s="209" t="s">
        <v>162</v>
      </c>
      <c r="AC79">
        <v>8</v>
      </c>
      <c r="AD79">
        <v>8</v>
      </c>
      <c r="AE79" t="s">
        <v>86</v>
      </c>
      <c r="AF79" t="s">
        <v>86</v>
      </c>
      <c r="AG79" t="s">
        <v>86</v>
      </c>
      <c r="AI79" t="s">
        <v>158</v>
      </c>
      <c r="AQ79" t="b">
        <f t="shared" ref="AQ79:AQ80" si="128">IF(COUNTIF($AP$74:$AP$77,F79)&gt;0,TRUE,FALSE)</f>
        <v>0</v>
      </c>
      <c r="AR79" t="b">
        <f t="shared" ref="AR79:AR80" si="129">IF(F79="nvt",TRUE,FALSE)</f>
        <v>1</v>
      </c>
      <c r="AS79" t="b">
        <f t="shared" ref="AS79:AS80" si="130">IF(AND(AQ32=AR32,AQ79=AR79),TRUE,FALSE)</f>
        <v>0</v>
      </c>
    </row>
    <row r="80" spans="1:45" thickBot="1">
      <c r="A80" s="6"/>
      <c r="B80" s="168"/>
      <c r="C80" s="277"/>
      <c r="D80" s="488" t="s">
        <v>98</v>
      </c>
      <c r="E80" s="489"/>
      <c r="F80" s="212" t="s">
        <v>82</v>
      </c>
      <c r="G80" s="135">
        <f t="shared" si="118"/>
        <v>8</v>
      </c>
      <c r="H80" s="135" t="str">
        <f t="shared" si="119"/>
        <v>-</v>
      </c>
      <c r="I80" s="135">
        <f t="shared" si="120"/>
        <v>8</v>
      </c>
      <c r="J80" s="135" t="str">
        <f t="shared" si="121"/>
        <v>-</v>
      </c>
      <c r="K80" s="135" t="str">
        <f t="shared" si="122"/>
        <v>-</v>
      </c>
      <c r="L80" s="112" t="str">
        <f>IF(EXACT(F80,"evc"),"(!) aparte procedure (kennistoets)",IF(EXACT(F80,"evk"),"op basis studiehistoriek of OPO",IF(EXACT(F80,"xxx"),"(!) opheffing weigering?","")))</f>
        <v/>
      </c>
      <c r="M80" s="371" t="str">
        <f>IF(LEFT($F80,1)="x",H80,"-")</f>
        <v>-</v>
      </c>
      <c r="N80" s="371" t="str">
        <f t="shared" si="123"/>
        <v>-</v>
      </c>
      <c r="O80" s="371" t="str">
        <f t="shared" si="124"/>
        <v>-</v>
      </c>
      <c r="P80" s="371" t="str">
        <f t="shared" si="125"/>
        <v>-</v>
      </c>
      <c r="Q80" s="372" t="str">
        <f>IF(OR(EXACT(F80,"c"), EXACT(F80,"t"), EXACT(F80,"evk")),G80,"-")</f>
        <v>-</v>
      </c>
      <c r="R80" s="210" t="str">
        <f>Y80</f>
        <v>ORP03A</v>
      </c>
      <c r="S80" s="496" t="str">
        <f t="shared" si="127"/>
        <v>19-20, 20-21</v>
      </c>
      <c r="T80" s="497"/>
      <c r="U80" s="498"/>
      <c r="V80" s="275"/>
      <c r="W80" s="169"/>
      <c r="X80" s="20"/>
      <c r="Y80" s="143" t="str">
        <f>IF(AND($Z$24="P",Z80&lt;&gt;""),Z80,IF(AND($Z$24="SN",AA80&lt;&gt;""),AA80,""))</f>
        <v>ORP03A</v>
      </c>
      <c r="Z80" s="209" t="s">
        <v>163</v>
      </c>
      <c r="AA80" s="209" t="s">
        <v>164</v>
      </c>
      <c r="AC80">
        <v>8</v>
      </c>
      <c r="AD80" t="s">
        <v>86</v>
      </c>
      <c r="AE80">
        <v>8</v>
      </c>
      <c r="AF80" t="s">
        <v>86</v>
      </c>
      <c r="AG80" t="s">
        <v>86</v>
      </c>
      <c r="AI80" t="s">
        <v>158</v>
      </c>
      <c r="AQ80" t="b">
        <f t="shared" si="128"/>
        <v>0</v>
      </c>
      <c r="AR80" t="b">
        <f t="shared" si="129"/>
        <v>1</v>
      </c>
      <c r="AS80" t="b">
        <f t="shared" si="130"/>
        <v>0</v>
      </c>
    </row>
    <row r="81" spans="1:45" ht="13.2" customHeight="1" thickBot="1">
      <c r="A81" s="6"/>
      <c r="B81" s="168"/>
      <c r="C81" s="276"/>
      <c r="D81" s="84" t="s">
        <v>101</v>
      </c>
      <c r="E81" s="434"/>
      <c r="F81" s="226"/>
      <c r="G81" s="131"/>
      <c r="H81" s="132"/>
      <c r="I81" s="132"/>
      <c r="J81" s="132"/>
      <c r="K81" s="144"/>
      <c r="L81" s="133"/>
      <c r="M81" s="71"/>
      <c r="N81" s="71"/>
      <c r="O81" s="71"/>
      <c r="P81" s="71"/>
      <c r="Q81" s="71"/>
      <c r="R81" s="134"/>
      <c r="S81" s="71"/>
      <c r="T81" s="71"/>
      <c r="U81" s="72"/>
      <c r="V81" s="275"/>
      <c r="W81" s="169"/>
      <c r="AA81" s="23"/>
    </row>
    <row r="82" spans="1:45" thickBot="1">
      <c r="A82" s="6"/>
      <c r="B82" s="168"/>
      <c r="C82" s="276"/>
      <c r="D82" s="488" t="s">
        <v>102</v>
      </c>
      <c r="E82" s="489"/>
      <c r="F82" s="212" t="s">
        <v>82</v>
      </c>
      <c r="G82" s="135" t="str">
        <f t="shared" ref="G82" si="131">IF($Y82="","",AC82)</f>
        <v/>
      </c>
      <c r="H82" s="135" t="str">
        <f t="shared" ref="H82" si="132">IF($Y82="","",AD82)</f>
        <v/>
      </c>
      <c r="I82" s="135" t="str">
        <f t="shared" ref="I82" si="133">IF($Y82="","",AE82)</f>
        <v/>
      </c>
      <c r="J82" s="135" t="str">
        <f t="shared" ref="J82" si="134">IF($Y82="","",AF82)</f>
        <v/>
      </c>
      <c r="K82" s="135" t="str">
        <f t="shared" ref="K82" si="135">IF($Y82="","",AG82)</f>
        <v/>
      </c>
      <c r="L82" s="112" t="str">
        <f>IF(EXACT(F82,"evc"),"(!) aparte procedure (kennistoets)",IF(EXACT(F82,"evk"),"op basis studiehistoriek of OPO",IF(EXACT(F82,"xxx"),"(!) opheffing weigering?","")))</f>
        <v/>
      </c>
      <c r="M82" s="371" t="str">
        <f>IF(LEFT($F82,1)="x",H82,"-")</f>
        <v>-</v>
      </c>
      <c r="N82" s="371" t="str">
        <f>IF(LEFT($F82,1)="x",I82,"-")</f>
        <v>-</v>
      </c>
      <c r="O82" s="371" t="str">
        <f>IF(LEFT($F82,1)="x",J82,"-")</f>
        <v>-</v>
      </c>
      <c r="P82" s="371" t="str">
        <f>IF(LEFT($F82,1)="x",K82,"-")</f>
        <v>-</v>
      </c>
      <c r="Q82" s="373" t="str">
        <f>IF(OR(EXACT(F82,"c"), EXACT(F82,"t"), EXACT(F82,"evk")),G82,"-")</f>
        <v>-</v>
      </c>
      <c r="R82" s="210" t="str">
        <f>Y82</f>
        <v/>
      </c>
      <c r="S82" s="496" t="str">
        <f t="shared" ref="S82" si="136">IF(Y82="","",AI82)</f>
        <v/>
      </c>
      <c r="T82" s="497"/>
      <c r="U82" s="498"/>
      <c r="V82" s="275"/>
      <c r="W82" s="169"/>
      <c r="Y82" s="143" t="str">
        <f>IF(AND($Z$24="P",Z82&lt;&gt;""),Z82,IF(AND($Z$24="SN",AA82&lt;&gt;""),AA82,""))</f>
        <v/>
      </c>
      <c r="Z82" s="143"/>
      <c r="AA82" s="209" t="s">
        <v>165</v>
      </c>
      <c r="AC82">
        <v>4</v>
      </c>
      <c r="AD82" t="s">
        <v>86</v>
      </c>
      <c r="AE82" t="s">
        <v>86</v>
      </c>
      <c r="AF82" t="s">
        <v>86</v>
      </c>
      <c r="AG82">
        <v>4</v>
      </c>
      <c r="AI82" t="s">
        <v>158</v>
      </c>
      <c r="AQ82" t="b">
        <f>IF(COUNTIF($AP$74:$AP$77,F82)&gt;0,TRUE,FALSE)</f>
        <v>0</v>
      </c>
      <c r="AR82" t="b">
        <f>IF(F82="nvt",TRUE,FALSE)</f>
        <v>1</v>
      </c>
      <c r="AS82" t="b">
        <f>IF(AND(AQ35=AR35,AQ82=AR82),TRUE,FALSE)</f>
        <v>0</v>
      </c>
    </row>
    <row r="83" spans="1:45" ht="13.5" customHeight="1" thickBot="1">
      <c r="A83" s="6"/>
      <c r="B83" s="168"/>
      <c r="C83" s="276"/>
      <c r="D83" s="86" t="s">
        <v>105</v>
      </c>
      <c r="E83" s="24"/>
      <c r="F83" s="213"/>
      <c r="G83" s="35"/>
      <c r="H83" s="35"/>
      <c r="I83" s="35"/>
      <c r="J83" s="35"/>
      <c r="K83" s="35"/>
      <c r="L83" s="138"/>
      <c r="M83" s="24"/>
      <c r="N83" s="24"/>
      <c r="O83" s="24"/>
      <c r="P83" s="24"/>
      <c r="Q83" s="24"/>
      <c r="R83" s="24"/>
      <c r="S83" s="24"/>
      <c r="T83" s="24"/>
      <c r="U83" s="25"/>
      <c r="V83" s="275"/>
      <c r="W83" s="169"/>
      <c r="X83" s="20"/>
      <c r="Y83" s="23"/>
      <c r="Z83" s="23"/>
      <c r="AA83" s="23"/>
    </row>
    <row r="84" spans="1:45" ht="13.5" customHeight="1" thickBot="1">
      <c r="A84" s="6"/>
      <c r="B84" s="168"/>
      <c r="C84" s="276"/>
      <c r="D84" s="85" t="s">
        <v>106</v>
      </c>
      <c r="E84" s="435"/>
      <c r="F84" s="211"/>
      <c r="G84" s="78"/>
      <c r="H84" s="78"/>
      <c r="I84" s="78"/>
      <c r="J84" s="78"/>
      <c r="K84" s="147"/>
      <c r="L84" s="139"/>
      <c r="M84" s="79"/>
      <c r="N84" s="79"/>
      <c r="O84" s="80"/>
      <c r="P84" s="80"/>
      <c r="Q84" s="80"/>
      <c r="R84" s="80"/>
      <c r="S84" s="80"/>
      <c r="T84" s="80"/>
      <c r="U84" s="81"/>
      <c r="V84" s="275"/>
      <c r="W84" s="169"/>
      <c r="X84" s="20"/>
      <c r="Y84" s="23"/>
      <c r="Z84" s="23"/>
      <c r="AA84" s="23"/>
    </row>
    <row r="85" spans="1:45" ht="15" customHeight="1" thickBot="1">
      <c r="A85" s="6"/>
      <c r="B85" s="168"/>
      <c r="C85" s="272"/>
      <c r="D85" s="488" t="s">
        <v>129</v>
      </c>
      <c r="E85" s="489"/>
      <c r="F85" s="212" t="s">
        <v>82</v>
      </c>
      <c r="G85" s="135">
        <v>8</v>
      </c>
      <c r="H85" s="135" t="str">
        <f t="shared" ref="H85" si="137">IF($Y85="","",AD85)</f>
        <v>-</v>
      </c>
      <c r="I85" s="135" t="str">
        <f t="shared" ref="I85" si="138">IF($Y85="","",AE85)</f>
        <v>-</v>
      </c>
      <c r="J85" s="135" t="str">
        <f t="shared" ref="J85" si="139">IF($Y85="","",AF85)</f>
        <v>-</v>
      </c>
      <c r="K85" s="135">
        <v>8</v>
      </c>
      <c r="L85" s="112" t="str">
        <f>IF(EXACT(F85,"evc"),"(!) aparte procedure (kennistoets)",IF(EXACT(F85,"evk"),"op basis studiehistoriek of OPO",IF(EXACT(F85,"xxx"),"(!) opheffing weigering?","")))</f>
        <v/>
      </c>
      <c r="M85" s="371" t="str">
        <f>IF(LEFT($F85,1)="x",H85,"-")</f>
        <v>-</v>
      </c>
      <c r="N85" s="371" t="str">
        <f t="shared" ref="N85" si="140">IF(LEFT($F85,1)="x",I85,"-")</f>
        <v>-</v>
      </c>
      <c r="O85" s="371" t="str">
        <f t="shared" ref="O85" si="141">IF(LEFT($F85,1)="x",J85,"-")</f>
        <v>-</v>
      </c>
      <c r="P85" s="371" t="str">
        <f t="shared" ref="P85" si="142">IF(LEFT($F85,1)="x",K85,"-")</f>
        <v>-</v>
      </c>
      <c r="Q85" s="372" t="str">
        <f>IF(OR(EXACT(F85,"c"), EXACT(F85,"t"), EXACT(F85,"evk")),G85,"-")</f>
        <v>-</v>
      </c>
      <c r="R85" s="210" t="str">
        <f>Y85</f>
        <v>ORP08A</v>
      </c>
      <c r="S85" s="496" t="str">
        <f t="shared" ref="S85" si="143">IF(Y85="","",AI85)</f>
        <v>19-20, 20-21, 21-22</v>
      </c>
      <c r="T85" s="497"/>
      <c r="U85" s="498"/>
      <c r="V85" s="275"/>
      <c r="W85" s="169"/>
      <c r="X85" s="22"/>
      <c r="Y85" s="143" t="str">
        <f>IF(AND($Z$24="P",Z85&lt;&gt;""),Z85,IF(AND($Z$24="SN",AA85&lt;&gt;""),AA85,""))</f>
        <v>ORP08A</v>
      </c>
      <c r="Z85" s="209" t="s">
        <v>166</v>
      </c>
      <c r="AA85" s="143"/>
      <c r="AC85">
        <v>6</v>
      </c>
      <c r="AD85" t="s">
        <v>86</v>
      </c>
      <c r="AE85" t="s">
        <v>86</v>
      </c>
      <c r="AF85" t="s">
        <v>86</v>
      </c>
      <c r="AG85">
        <v>6</v>
      </c>
      <c r="AI85" t="s">
        <v>167</v>
      </c>
      <c r="AQ85" t="b">
        <f>IF(COUNTIF($AP$74:$AP$77,F85)&gt;0,TRUE,FALSE)</f>
        <v>0</v>
      </c>
      <c r="AR85" t="b">
        <f>IF(F85="nvt",TRUE,FALSE)</f>
        <v>1</v>
      </c>
      <c r="AS85" t="b">
        <f>IF(AND(AQ54=AR54,AQ85=AR85),TRUE,FALSE)</f>
        <v>0</v>
      </c>
    </row>
    <row r="86" spans="1:45" ht="13.5" customHeight="1" thickBot="1">
      <c r="A86" s="6"/>
      <c r="B86" s="168"/>
      <c r="C86" s="276"/>
      <c r="D86" s="293" t="s">
        <v>119</v>
      </c>
      <c r="E86" s="445"/>
      <c r="F86" s="229"/>
      <c r="G86" s="115"/>
      <c r="H86" s="115"/>
      <c r="I86" s="115"/>
      <c r="J86" s="115"/>
      <c r="K86" s="115"/>
      <c r="L86" s="142"/>
      <c r="M86" s="115"/>
      <c r="N86" s="115"/>
      <c r="O86" s="115"/>
      <c r="P86" s="115"/>
      <c r="Q86" s="115"/>
      <c r="R86" s="115"/>
      <c r="S86" s="115"/>
      <c r="T86" s="115"/>
      <c r="U86" s="294"/>
      <c r="V86" s="275"/>
      <c r="W86" s="169"/>
      <c r="X86" s="20"/>
      <c r="Y86" s="23"/>
      <c r="Z86" s="23"/>
      <c r="AA86" s="23"/>
    </row>
    <row r="87" spans="1:45" thickBot="1">
      <c r="A87" s="6"/>
      <c r="B87" s="168"/>
      <c r="C87" s="276"/>
      <c r="D87" s="486" t="s">
        <v>121</v>
      </c>
      <c r="E87" s="487"/>
      <c r="F87" s="212" t="s">
        <v>82</v>
      </c>
      <c r="G87" s="135">
        <f t="shared" ref="G87:G90" si="144">IF($Y87="","",AC87)</f>
        <v>3</v>
      </c>
      <c r="H87" s="135">
        <f t="shared" ref="H87:H90" si="145">IF($Y87="","",AD87)</f>
        <v>1.5</v>
      </c>
      <c r="I87" s="135">
        <f t="shared" ref="I87:I90" si="146">IF($Y87="","",AE87)</f>
        <v>1.5</v>
      </c>
      <c r="J87" s="135" t="str">
        <f t="shared" ref="J87:J90" si="147">IF($Y87="","",AF87)</f>
        <v>-</v>
      </c>
      <c r="K87" s="135" t="str">
        <f t="shared" ref="K87:K90" si="148">IF($Y87="","",AG87)</f>
        <v>-</v>
      </c>
      <c r="L87" s="112" t="str">
        <f>IF(EXACT(F87,"evc"),"(!) aparte procedure (kennistoets)",IF(EXACT(F87,"evk"),"op basis studiehistoriek of OPO",IF(EXACT(F87,"xxx"),"(!) opheffing weigering?","")))</f>
        <v/>
      </c>
      <c r="M87" s="371" t="str">
        <f>IF(LEFT($F87,1)="x",H87,"-")</f>
        <v>-</v>
      </c>
      <c r="N87" s="371" t="str">
        <f t="shared" ref="N87" si="149">IF(LEFT($F87,1)="x",I87,"-")</f>
        <v>-</v>
      </c>
      <c r="O87" s="371" t="str">
        <f t="shared" ref="O87" si="150">IF(LEFT($F87,1)="x",J87,"-")</f>
        <v>-</v>
      </c>
      <c r="P87" s="371" t="str">
        <f t="shared" ref="P87" si="151">IF(LEFT($F87,1)="x",K87,"-")</f>
        <v>-</v>
      </c>
      <c r="Q87" s="389" t="str">
        <f t="shared" ref="Q87" si="152">IF(OR(EXACT(F87,"c"), EXACT(F87,"t"), EXACT(F87,"evk")),G87,"-")</f>
        <v>-</v>
      </c>
      <c r="R87" s="210" t="str">
        <f>Y87</f>
        <v>ORP33A</v>
      </c>
      <c r="S87" s="496" t="str">
        <f t="shared" ref="S87:S90" si="153">IF(Y87="","",AI87)</f>
        <v>20-21</v>
      </c>
      <c r="T87" s="497"/>
      <c r="U87" s="498"/>
      <c r="V87" s="275"/>
      <c r="W87" s="169"/>
      <c r="X87" s="94"/>
      <c r="Y87" s="143" t="str">
        <f>IF(AND($Z$24="P",Z87&lt;&gt;""),Z87,IF(AND($Z$24="SN",AA87&lt;&gt;""),AA87,""))</f>
        <v>ORP33A</v>
      </c>
      <c r="Z87" s="143" t="s">
        <v>168</v>
      </c>
      <c r="AA87" s="209" t="s">
        <v>169</v>
      </c>
      <c r="AC87">
        <v>3</v>
      </c>
      <c r="AD87">
        <v>1.5</v>
      </c>
      <c r="AE87">
        <v>1.5</v>
      </c>
      <c r="AF87" t="s">
        <v>86</v>
      </c>
      <c r="AG87" t="s">
        <v>86</v>
      </c>
      <c r="AI87" t="s">
        <v>170</v>
      </c>
      <c r="AQ87" t="b">
        <f t="shared" ref="AQ87:AQ89" si="154">IF(COUNTIF($AP$74:$AP$77,F87)&gt;0,TRUE,FALSE)</f>
        <v>0</v>
      </c>
      <c r="AR87" t="b">
        <f t="shared" ref="AR87:AR89" si="155">IF(F87="nvt",TRUE,FALSE)</f>
        <v>1</v>
      </c>
      <c r="AS87" t="b">
        <f>IF(AND(AQ44=AR44,AQ87=AR87),TRUE,FALSE)</f>
        <v>0</v>
      </c>
    </row>
    <row r="88" spans="1:45" ht="13.5" customHeight="1" thickBot="1">
      <c r="A88" s="6"/>
      <c r="B88" s="168"/>
      <c r="C88" s="276"/>
      <c r="D88" s="482" t="s">
        <v>171</v>
      </c>
      <c r="E88" s="483"/>
      <c r="F88" s="212" t="s">
        <v>82</v>
      </c>
      <c r="G88" s="135">
        <f t="shared" si="144"/>
        <v>6</v>
      </c>
      <c r="H88" s="135" t="str">
        <f t="shared" si="145"/>
        <v>-</v>
      </c>
      <c r="I88" s="135">
        <f t="shared" si="146"/>
        <v>6</v>
      </c>
      <c r="J88" s="135" t="str">
        <f t="shared" si="147"/>
        <v>-</v>
      </c>
      <c r="K88" s="135" t="str">
        <f t="shared" si="148"/>
        <v>-</v>
      </c>
      <c r="L88" s="112" t="str">
        <f>IF(EXACT(F88,"evc"),"(!) aparte procedure (kennistoets)",IF(EXACT(F88,"evk"),"op basis studiehistoriek of OPO",IF(EXACT(F88,"xxx"),"(!) opheffing weigering?","")))</f>
        <v/>
      </c>
      <c r="M88" s="371" t="str">
        <f>IF(LEFT($F88,1)="x",H88,"-")</f>
        <v>-</v>
      </c>
      <c r="N88" s="371" t="str">
        <f t="shared" ref="N88:N89" si="156">IF(LEFT($F88,1)="x",I88,"-")</f>
        <v>-</v>
      </c>
      <c r="O88" s="371" t="str">
        <f t="shared" ref="O88:O89" si="157">IF(LEFT($F88,1)="x",J88,"-")</f>
        <v>-</v>
      </c>
      <c r="P88" s="371" t="str">
        <f t="shared" ref="P88:P89" si="158">IF(LEFT($F88,1)="x",K88,"-")</f>
        <v>-</v>
      </c>
      <c r="Q88" s="389" t="str">
        <f t="shared" ref="Q88:Q89" si="159">IF(OR(EXACT(F88,"c"), EXACT(F88,"t"), EXACT(F88,"evk")),G88,"-")</f>
        <v>-</v>
      </c>
      <c r="R88" s="210" t="str">
        <f>Y88</f>
        <v>ORP04A</v>
      </c>
      <c r="S88" s="496" t="str">
        <f t="shared" si="153"/>
        <v>19-20</v>
      </c>
      <c r="T88" s="497"/>
      <c r="U88" s="498"/>
      <c r="V88" s="275"/>
      <c r="W88" s="169"/>
      <c r="X88" s="20"/>
      <c r="Y88" s="143" t="str">
        <f>IF(AND($Z$24="P",Z88&lt;&gt;""),Z88,IF(AND($Z$24="SN",AA88&lt;&gt;""),AA88,""))</f>
        <v>ORP04A</v>
      </c>
      <c r="Z88" s="209" t="s">
        <v>172</v>
      </c>
      <c r="AA88" s="209" t="s">
        <v>173</v>
      </c>
      <c r="AC88">
        <v>6</v>
      </c>
      <c r="AD88" t="s">
        <v>86</v>
      </c>
      <c r="AE88">
        <v>6</v>
      </c>
      <c r="AF88" t="s">
        <v>86</v>
      </c>
      <c r="AG88" t="s">
        <v>86</v>
      </c>
      <c r="AI88" t="s">
        <v>174</v>
      </c>
      <c r="AQ88" t="b">
        <f t="shared" ref="AQ88" si="160">IF(COUNTIF($AP$74:$AP$77,F88)&gt;0,TRUE,FALSE)</f>
        <v>0</v>
      </c>
      <c r="AR88" t="b">
        <f t="shared" ref="AR88" si="161">IF(F88="nvt",TRUE,FALSE)</f>
        <v>1</v>
      </c>
      <c r="AS88" t="b">
        <f>IF(AND(AQ88=AR88,AQ90=AR90),TRUE,FALSE)</f>
        <v>0</v>
      </c>
    </row>
    <row r="89" spans="1:45" ht="13.95" customHeight="1" thickBot="1">
      <c r="A89" s="6"/>
      <c r="B89" s="168"/>
      <c r="C89" s="276"/>
      <c r="D89" s="482" t="s">
        <v>175</v>
      </c>
      <c r="E89" s="483"/>
      <c r="F89" s="212" t="s">
        <v>82</v>
      </c>
      <c r="G89" s="135" t="str">
        <f t="shared" si="144"/>
        <v/>
      </c>
      <c r="H89" s="135" t="str">
        <f t="shared" si="145"/>
        <v/>
      </c>
      <c r="I89" s="135" t="str">
        <f t="shared" si="146"/>
        <v/>
      </c>
      <c r="J89" s="135" t="str">
        <f t="shared" si="147"/>
        <v/>
      </c>
      <c r="K89" s="135" t="str">
        <f t="shared" si="148"/>
        <v/>
      </c>
      <c r="L89" s="112" t="str">
        <f>IF(EXACT(F89,"evc"),"(!) aparte procedure (kennistoets)",IF(EXACT(F89,"evk"),"op basis studiehistoriek of OPO",IF(EXACT(F89,"xxx"),"(!) opheffing weigering?","")))</f>
        <v/>
      </c>
      <c r="M89" s="371" t="str">
        <f>IF(LEFT($F89,1)="x",H89,"-")</f>
        <v>-</v>
      </c>
      <c r="N89" s="371" t="str">
        <f t="shared" si="156"/>
        <v>-</v>
      </c>
      <c r="O89" s="371" t="str">
        <f t="shared" si="157"/>
        <v>-</v>
      </c>
      <c r="P89" s="371" t="str">
        <f t="shared" si="158"/>
        <v>-</v>
      </c>
      <c r="Q89" s="378" t="str">
        <f t="shared" si="159"/>
        <v>-</v>
      </c>
      <c r="R89" s="210" t="str">
        <f>Y89</f>
        <v/>
      </c>
      <c r="S89" s="496" t="str">
        <f t="shared" si="153"/>
        <v/>
      </c>
      <c r="T89" s="497"/>
      <c r="U89" s="498"/>
      <c r="V89" s="275"/>
      <c r="W89" s="169"/>
      <c r="X89" s="20"/>
      <c r="Y89" s="143" t="str">
        <f>IF(AND($Z$24="P",Z89&lt;&gt;""),Z89,IF(AND($Z$24="SN",AA89&lt;&gt;""),AA89,""))</f>
        <v/>
      </c>
      <c r="Z89" s="143"/>
      <c r="AA89" s="209" t="s">
        <v>176</v>
      </c>
      <c r="AC89">
        <v>6</v>
      </c>
      <c r="AD89" t="s">
        <v>86</v>
      </c>
      <c r="AE89" t="s">
        <v>86</v>
      </c>
      <c r="AF89">
        <v>3</v>
      </c>
      <c r="AG89">
        <v>3</v>
      </c>
      <c r="AI89" t="s">
        <v>158</v>
      </c>
      <c r="AQ89" t="b">
        <f t="shared" si="154"/>
        <v>0</v>
      </c>
      <c r="AR89" t="b">
        <f t="shared" si="155"/>
        <v>1</v>
      </c>
      <c r="AS89" t="b">
        <f>IF(AND(AQ45=AR45,AQ89=AR89),TRUE,FALSE)</f>
        <v>0</v>
      </c>
    </row>
    <row r="90" spans="1:45" ht="13.2" customHeight="1" thickBot="1">
      <c r="A90" s="6"/>
      <c r="B90" s="168"/>
      <c r="C90" s="276"/>
      <c r="D90" s="484" t="s">
        <v>177</v>
      </c>
      <c r="E90" s="485"/>
      <c r="F90" s="212" t="s">
        <v>82</v>
      </c>
      <c r="G90" s="135">
        <f t="shared" si="144"/>
        <v>3</v>
      </c>
      <c r="H90" s="135" t="str">
        <f t="shared" si="145"/>
        <v>-</v>
      </c>
      <c r="I90" s="135">
        <f t="shared" si="146"/>
        <v>3</v>
      </c>
      <c r="J90" s="135" t="str">
        <f t="shared" si="147"/>
        <v>-</v>
      </c>
      <c r="K90" s="135" t="str">
        <f t="shared" si="148"/>
        <v>-</v>
      </c>
      <c r="L90" s="112" t="str">
        <f>IF(EXACT(F90,"evc"),"(!) aparte procedure (kennistoets)",IF(EXACT(F90,"evk"),"op basis studiehistoriek of OPO",IF(EXACT(F90,"xxx"),"(!) opheffing weigering?","")))</f>
        <v/>
      </c>
      <c r="M90" s="371" t="str">
        <f>IF(LEFT($F90,1)="x",H90,"-")</f>
        <v>-</v>
      </c>
      <c r="N90" s="371" t="str">
        <f t="shared" ref="N90" si="162">IF(LEFT($F90,1)="x",I90,"-")</f>
        <v>-</v>
      </c>
      <c r="O90" s="371" t="str">
        <f t="shared" ref="O90" si="163">IF(LEFT($F90,1)="x",J90,"-")</f>
        <v>-</v>
      </c>
      <c r="P90" s="371" t="str">
        <f t="shared" ref="P90" si="164">IF(LEFT($F90,1)="x",K90,"-")</f>
        <v>-</v>
      </c>
      <c r="Q90" s="389" t="str">
        <f t="shared" ref="Q90" si="165">IF(OR(EXACT(F90,"c"), EXACT(F90,"t"), EXACT(F90,"evk")),G90,"-")</f>
        <v>-</v>
      </c>
      <c r="R90" s="210" t="str">
        <f>Y90</f>
        <v>ORP34A</v>
      </c>
      <c r="S90" s="496" t="str">
        <f t="shared" si="153"/>
        <v>20-21</v>
      </c>
      <c r="T90" s="497"/>
      <c r="U90" s="498"/>
      <c r="V90" s="275"/>
      <c r="W90" s="169"/>
      <c r="X90" s="20"/>
      <c r="Y90" s="143" t="str">
        <f>IF(AND($Z$24="P",Z90&lt;&gt;""),Z90,IF(AND($Z$24="SN",AA90&lt;&gt;""),AA90,""))</f>
        <v>ORP34A</v>
      </c>
      <c r="Z90" s="209" t="s">
        <v>178</v>
      </c>
      <c r="AA90" s="209" t="s">
        <v>179</v>
      </c>
      <c r="AC90">
        <v>3</v>
      </c>
      <c r="AD90" t="s">
        <v>86</v>
      </c>
      <c r="AE90">
        <v>3</v>
      </c>
      <c r="AF90" t="s">
        <v>86</v>
      </c>
      <c r="AG90" t="s">
        <v>86</v>
      </c>
      <c r="AI90" t="s">
        <v>170</v>
      </c>
      <c r="AQ90" t="b">
        <f t="shared" ref="AQ90" si="166">IF(COUNTIF($AP$74:$AP$77,F90)&gt;0,TRUE,FALSE)</f>
        <v>0</v>
      </c>
      <c r="AR90" t="b">
        <f t="shared" ref="AR90" si="167">IF(F90="nvt",TRUE,FALSE)</f>
        <v>1</v>
      </c>
      <c r="AS90" t="b">
        <f>IF(AND(AQ88=AR88,AQ90=AR90),TRUE,FALSE)</f>
        <v>0</v>
      </c>
    </row>
    <row r="91" spans="1:45" ht="13.2" customHeight="1" thickBot="1">
      <c r="A91" s="6"/>
      <c r="B91" s="168"/>
      <c r="C91" s="276"/>
      <c r="D91" s="241" t="s">
        <v>126</v>
      </c>
      <c r="E91" s="245"/>
      <c r="F91" s="242"/>
      <c r="G91" s="243"/>
      <c r="H91" s="243"/>
      <c r="I91" s="243"/>
      <c r="J91" s="243"/>
      <c r="K91" s="243"/>
      <c r="L91" s="244"/>
      <c r="M91" s="245"/>
      <c r="N91" s="245"/>
      <c r="O91" s="245"/>
      <c r="P91" s="245"/>
      <c r="Q91" s="245"/>
      <c r="R91" s="245"/>
      <c r="S91" s="245"/>
      <c r="T91" s="245"/>
      <c r="U91" s="246"/>
      <c r="V91" s="275"/>
      <c r="W91" s="169"/>
      <c r="X91" s="20"/>
      <c r="Y91" s="23"/>
      <c r="Z91" s="23"/>
      <c r="AA91" s="23"/>
    </row>
    <row r="92" spans="1:45" thickBot="1">
      <c r="A92" s="6"/>
      <c r="B92" s="168"/>
      <c r="C92" s="276"/>
      <c r="D92" s="486" t="s">
        <v>175</v>
      </c>
      <c r="E92" s="487"/>
      <c r="F92" s="212" t="s">
        <v>82</v>
      </c>
      <c r="G92" s="288" t="str">
        <f t="shared" ref="G92" si="168">IF($Y92="","",AC92)</f>
        <v/>
      </c>
      <c r="H92" s="288" t="str">
        <f t="shared" ref="H92" si="169">IF($Y92="","",AD92)</f>
        <v/>
      </c>
      <c r="I92" s="288" t="str">
        <f t="shared" ref="I92" si="170">IF($Y92="","",AE92)</f>
        <v/>
      </c>
      <c r="J92" s="288" t="str">
        <f t="shared" ref="J92" si="171">IF($Y92="","",AF92)</f>
        <v/>
      </c>
      <c r="K92" s="288" t="str">
        <f t="shared" ref="K92" si="172">IF($Y92="","",AG92)</f>
        <v/>
      </c>
      <c r="L92" s="289" t="str">
        <f>IF(EXACT(F92,"evc"),"(!) aparte procedure (kennistoets)",IF(EXACT(F92,"evk"),"op basis studiehistoriek of OPO",IF(EXACT(F92,"xxx"),"(!) opheffing weigering?","")))</f>
        <v/>
      </c>
      <c r="M92" s="371" t="str">
        <f>IF(LEFT($F92,1)="x",H92,"-")</f>
        <v>-</v>
      </c>
      <c r="N92" s="371" t="str">
        <f t="shared" ref="N92" si="173">IF(LEFT($F92,1)="x",I92,"-")</f>
        <v>-</v>
      </c>
      <c r="O92" s="371" t="str">
        <f t="shared" ref="O92" si="174">IF(LEFT($F92,1)="x",J92,"-")</f>
        <v>-</v>
      </c>
      <c r="P92" s="371" t="str">
        <f t="shared" ref="P92" si="175">IF(LEFT($F92,1)="x",K92,"-")</f>
        <v>-</v>
      </c>
      <c r="Q92" s="378" t="str">
        <f t="shared" ref="Q92" si="176">IF(OR(EXACT(F92,"c"), EXACT(F92,"t"), EXACT(F92,"evk")),G92,"-")</f>
        <v>-</v>
      </c>
      <c r="R92" s="210" t="str">
        <f>Y92</f>
        <v/>
      </c>
      <c r="S92" s="499" t="str">
        <f t="shared" ref="S92" si="177">IF(Y92="","",AI92)</f>
        <v/>
      </c>
      <c r="T92" s="500"/>
      <c r="U92" s="501"/>
      <c r="V92" s="275"/>
      <c r="W92" s="169"/>
      <c r="X92" s="94"/>
      <c r="Y92" s="143" t="str">
        <f>IF(AND($Z$24="P",Z92&lt;&gt;""),Z92,IF(AND($Z$24="SN",AA92&lt;&gt;""),AA92,""))</f>
        <v/>
      </c>
      <c r="Z92" s="143"/>
      <c r="AA92" s="209" t="s">
        <v>180</v>
      </c>
      <c r="AC92">
        <v>6</v>
      </c>
      <c r="AD92">
        <v>3</v>
      </c>
      <c r="AE92">
        <v>3</v>
      </c>
      <c r="AF92" t="s">
        <v>86</v>
      </c>
      <c r="AG92" t="s">
        <v>86</v>
      </c>
      <c r="AI92" t="s">
        <v>170</v>
      </c>
      <c r="AQ92" t="b">
        <f>IF(COUNTIF($AP$74:$AP$77,F92)&gt;0,TRUE,FALSE)</f>
        <v>0</v>
      </c>
      <c r="AR92" t="b">
        <f>IF(F92="nvt",TRUE,FALSE)</f>
        <v>1</v>
      </c>
      <c r="AS92" t="b">
        <f>IF(AND(AQ48=AR48,AQ92=AR92),TRUE,FALSE)</f>
        <v>0</v>
      </c>
    </row>
    <row r="93" spans="1:45" ht="13.5" customHeight="1" thickBot="1">
      <c r="A93" s="6"/>
      <c r="B93" s="168"/>
      <c r="C93" s="277"/>
      <c r="D93" s="21"/>
      <c r="E93" s="21"/>
      <c r="F93" s="21"/>
      <c r="G93" s="21"/>
      <c r="H93" s="21"/>
      <c r="I93" s="21"/>
      <c r="J93" s="21"/>
      <c r="K93" s="21"/>
      <c r="L93" s="140"/>
      <c r="M93" s="21"/>
      <c r="N93" s="21"/>
      <c r="O93" s="21"/>
      <c r="P93" s="21"/>
      <c r="Q93" s="21"/>
      <c r="R93" s="21"/>
      <c r="S93" s="21"/>
      <c r="T93" s="21"/>
      <c r="U93" s="21"/>
      <c r="V93" s="278"/>
      <c r="W93" s="169"/>
      <c r="X93" s="20"/>
      <c r="Y93" s="23"/>
      <c r="Z93" s="23"/>
      <c r="AA93" s="23"/>
    </row>
    <row r="94" spans="1:45" ht="24.6" customHeight="1" thickBot="1">
      <c r="A94" s="6"/>
      <c r="B94" s="168"/>
      <c r="C94" s="272"/>
      <c r="D94" s="366" t="s">
        <v>128</v>
      </c>
      <c r="E94" s="381"/>
      <c r="F94" s="367" t="s">
        <v>67</v>
      </c>
      <c r="G94" s="363" t="s">
        <v>68</v>
      </c>
      <c r="H94" s="296" t="s">
        <v>69</v>
      </c>
      <c r="I94" s="296" t="s">
        <v>70</v>
      </c>
      <c r="J94" s="296" t="s">
        <v>71</v>
      </c>
      <c r="K94" s="296" t="s">
        <v>72</v>
      </c>
      <c r="L94" s="380" t="s">
        <v>73</v>
      </c>
      <c r="M94" s="296" t="s">
        <v>69</v>
      </c>
      <c r="N94" s="296" t="s">
        <v>70</v>
      </c>
      <c r="O94" s="296" t="s">
        <v>71</v>
      </c>
      <c r="P94" s="296" t="s">
        <v>72</v>
      </c>
      <c r="Q94" s="296" t="s">
        <v>74</v>
      </c>
      <c r="R94" s="296" t="s">
        <v>75</v>
      </c>
      <c r="S94" s="314" t="s">
        <v>154</v>
      </c>
      <c r="T94" s="381"/>
      <c r="U94" s="382"/>
      <c r="V94" s="275"/>
      <c r="W94" s="169"/>
      <c r="X94" s="22"/>
      <c r="Y94" s="23"/>
      <c r="Z94" s="23"/>
      <c r="AA94" s="23"/>
    </row>
    <row r="95" spans="1:45" ht="13.5" customHeight="1" thickBot="1">
      <c r="A95" s="6"/>
      <c r="B95" s="168"/>
      <c r="C95" s="272"/>
      <c r="D95" s="308" t="s">
        <v>76</v>
      </c>
      <c r="E95" s="440"/>
      <c r="F95" s="309" t="s">
        <v>155</v>
      </c>
      <c r="G95" s="383">
        <f>SUM(H95:K95)</f>
        <v>0</v>
      </c>
      <c r="H95" s="384">
        <f>SUM(SUMIF($F$98:$F$106,{"c";"t";"evk";"evc"},H98:H106))</f>
        <v>0</v>
      </c>
      <c r="I95" s="384">
        <f>SUM(SUMIF($F$98:$F$106,{"c";"t";"evk";"evc"},I98:I106))</f>
        <v>0</v>
      </c>
      <c r="J95" s="384">
        <f>SUM(SUMIF($F$98:$F$106,{"c";"t";"evk";"evc"},J98:J106))</f>
        <v>0</v>
      </c>
      <c r="K95" s="384">
        <f>SUM(SUMIF($F$98:$F$106,{"c";"t";"evk";"evc"},K98:K106))</f>
        <v>0</v>
      </c>
      <c r="L95" s="310"/>
      <c r="M95" s="385">
        <f>SUM(M98:M106)</f>
        <v>0</v>
      </c>
      <c r="N95" s="385">
        <f>SUM(N98:N106)</f>
        <v>0</v>
      </c>
      <c r="O95" s="385">
        <f>SUM(O98:O106)</f>
        <v>0</v>
      </c>
      <c r="P95" s="385">
        <f>SUM(P98:P106)</f>
        <v>0</v>
      </c>
      <c r="Q95" s="385">
        <f>SUM(Q98:Q106)</f>
        <v>0</v>
      </c>
      <c r="R95" s="311"/>
      <c r="S95" s="312"/>
      <c r="T95" s="312"/>
      <c r="U95" s="313"/>
      <c r="V95" s="275"/>
      <c r="W95" s="169"/>
      <c r="X95" s="22"/>
      <c r="Y95" s="23"/>
      <c r="Z95" s="23"/>
      <c r="AA95" s="23"/>
    </row>
    <row r="96" spans="1:45" ht="13.5" customHeight="1" thickBot="1">
      <c r="A96" s="6"/>
      <c r="B96" s="168"/>
      <c r="C96" s="272"/>
      <c r="D96" s="305" t="s">
        <v>105</v>
      </c>
      <c r="E96" s="441"/>
      <c r="F96" s="264"/>
      <c r="G96" s="264"/>
      <c r="H96" s="264"/>
      <c r="I96" s="264"/>
      <c r="J96" s="264"/>
      <c r="K96" s="264"/>
      <c r="L96" s="306"/>
      <c r="M96" s="264"/>
      <c r="N96" s="264"/>
      <c r="O96" s="264"/>
      <c r="P96" s="264"/>
      <c r="Q96" s="264"/>
      <c r="R96" s="264"/>
      <c r="S96" s="264"/>
      <c r="T96" s="264"/>
      <c r="U96" s="307"/>
      <c r="V96" s="275"/>
      <c r="W96" s="169"/>
      <c r="X96" s="22"/>
      <c r="Y96" s="23"/>
      <c r="Z96" s="23"/>
      <c r="AA96" s="23"/>
    </row>
    <row r="97" spans="1:45" ht="13.2" customHeight="1" thickBot="1">
      <c r="A97" s="6"/>
      <c r="B97" s="168"/>
      <c r="C97" s="272"/>
      <c r="D97" s="85" t="s">
        <v>106</v>
      </c>
      <c r="E97" s="442"/>
      <c r="F97" s="227"/>
      <c r="G97" s="141"/>
      <c r="H97" s="141"/>
      <c r="I97" s="141"/>
      <c r="J97" s="141"/>
      <c r="K97" s="141"/>
      <c r="L97" s="139"/>
      <c r="M97" s="141"/>
      <c r="N97" s="141"/>
      <c r="O97" s="141"/>
      <c r="P97" s="141"/>
      <c r="Q97" s="141"/>
      <c r="R97" s="141"/>
      <c r="S97" s="141"/>
      <c r="T97" s="141"/>
      <c r="U97" s="290"/>
      <c r="V97" s="275"/>
      <c r="W97" s="169"/>
      <c r="X97" s="22"/>
      <c r="Y97" s="23"/>
      <c r="Z97" s="23"/>
      <c r="AA97" s="23"/>
    </row>
    <row r="98" spans="1:45" ht="15" customHeight="1" thickBot="1">
      <c r="A98" s="6"/>
      <c r="B98" s="168"/>
      <c r="C98" s="272"/>
      <c r="D98" s="488" t="s">
        <v>181</v>
      </c>
      <c r="E98" s="489"/>
      <c r="F98" s="212" t="s">
        <v>82</v>
      </c>
      <c r="G98" s="135">
        <f t="shared" ref="G98:G99" si="178">IF($Y98="","",AC98)</f>
        <v>6</v>
      </c>
      <c r="H98" s="135">
        <f t="shared" ref="H98:H99" si="179">IF($Y98="","",AD98)</f>
        <v>6</v>
      </c>
      <c r="I98" s="135" t="str">
        <f t="shared" ref="I98:I99" si="180">IF($Y98="","",AE98)</f>
        <v>-</v>
      </c>
      <c r="J98" s="135" t="str">
        <f t="shared" ref="J98:J99" si="181">IF($Y98="","",AF98)</f>
        <v>-</v>
      </c>
      <c r="K98" s="135" t="str">
        <f t="shared" ref="K98:K99" si="182">IF($Y98="","",AG98)</f>
        <v>-</v>
      </c>
      <c r="L98" s="112" t="str">
        <f>IF(EXACT(F98,"evc"),"(!) aparte procedure (kennistoets)",IF(EXACT(F98,"evk"),"op basis studiehistoriek of OPO",IF(EXACT(F98,"xxx"),"(!) opheffing weigering?","")))</f>
        <v/>
      </c>
      <c r="M98" s="371" t="str">
        <f>IF(LEFT($F98,1)="x",H98,"-")</f>
        <v>-</v>
      </c>
      <c r="N98" s="371" t="str">
        <f t="shared" ref="N98:N99" si="183">IF(LEFT($F98,1)="x",I98,"-")</f>
        <v>-</v>
      </c>
      <c r="O98" s="371" t="str">
        <f t="shared" ref="O98:O99" si="184">IF(LEFT($F98,1)="x",J98,"-")</f>
        <v>-</v>
      </c>
      <c r="P98" s="371" t="str">
        <f t="shared" ref="P98:P99" si="185">IF(LEFT($F98,1)="x",K98,"-")</f>
        <v>-</v>
      </c>
      <c r="Q98" s="372" t="str">
        <f>IF(OR(EXACT(F98,"c"), EXACT(F98,"t"), EXACT(F98,"evk")),G98,"-")</f>
        <v>-</v>
      </c>
      <c r="R98" s="210" t="str">
        <f>Y98</f>
        <v>ORP10A</v>
      </c>
      <c r="S98" s="496" t="str">
        <f t="shared" ref="S98:S99" si="186">IF(Y98="","",AI98)</f>
        <v>19-20, 20-21, 21-22</v>
      </c>
      <c r="T98" s="497"/>
      <c r="U98" s="498"/>
      <c r="V98" s="275"/>
      <c r="W98" s="169"/>
      <c r="X98" s="22"/>
      <c r="Y98" s="143" t="str">
        <f>IF(AND($Z$24="P",Z98&lt;&gt;""),Z98,IF(AND($Z$24="SN",AA98&lt;&gt;""),AA98,""))</f>
        <v>ORP10A</v>
      </c>
      <c r="Z98" s="209" t="s">
        <v>182</v>
      </c>
      <c r="AA98" s="143"/>
      <c r="AC98">
        <v>6</v>
      </c>
      <c r="AD98">
        <v>6</v>
      </c>
      <c r="AE98" t="s">
        <v>86</v>
      </c>
      <c r="AF98" t="s">
        <v>86</v>
      </c>
      <c r="AG98" t="s">
        <v>86</v>
      </c>
      <c r="AI98" t="s">
        <v>167</v>
      </c>
    </row>
    <row r="99" spans="1:45" thickBot="1">
      <c r="A99" s="6"/>
      <c r="B99" s="168"/>
      <c r="C99" s="272"/>
      <c r="D99" s="488" t="s">
        <v>107</v>
      </c>
      <c r="E99" s="489"/>
      <c r="F99" s="212" t="s">
        <v>82</v>
      </c>
      <c r="G99" s="135">
        <f t="shared" si="178"/>
        <v>6</v>
      </c>
      <c r="H99" s="135">
        <f t="shared" si="179"/>
        <v>6</v>
      </c>
      <c r="I99" s="135" t="str">
        <f t="shared" si="180"/>
        <v>-</v>
      </c>
      <c r="J99" s="135" t="str">
        <f t="shared" si="181"/>
        <v>-</v>
      </c>
      <c r="K99" s="135" t="str">
        <f t="shared" si="182"/>
        <v>-</v>
      </c>
      <c r="L99" s="112" t="str">
        <f>IF(EXACT(F99,"evc"),"(!) aparte procedure (kennistoets)",IF(EXACT(F99,"evk"),"op basis studiehistoriek of OPO",IF(EXACT(F99,"xxx"),"(!) opheffing weigering?","")))</f>
        <v/>
      </c>
      <c r="M99" s="371" t="str">
        <f>IF(LEFT($F99,1)="x",H99,"-")</f>
        <v>-</v>
      </c>
      <c r="N99" s="371" t="str">
        <f t="shared" si="183"/>
        <v>-</v>
      </c>
      <c r="O99" s="371" t="str">
        <f t="shared" si="184"/>
        <v>-</v>
      </c>
      <c r="P99" s="371" t="str">
        <f t="shared" si="185"/>
        <v>-</v>
      </c>
      <c r="Q99" s="372" t="str">
        <f>IF(OR(EXACT(F99,"c"), EXACT(F99,"t"), EXACT(F99,"evk")),G99,"-")</f>
        <v>-</v>
      </c>
      <c r="R99" s="210" t="str">
        <f>Y99</f>
        <v>ORP50A</v>
      </c>
      <c r="S99" s="496" t="str">
        <f t="shared" si="186"/>
        <v>22-23</v>
      </c>
      <c r="T99" s="497"/>
      <c r="U99" s="498"/>
      <c r="V99" s="275"/>
      <c r="W99" s="169"/>
      <c r="X99" s="22"/>
      <c r="Y99" s="143" t="str">
        <f>IF(AND($Z$24="P",Z99&lt;&gt;""),Z99,IF(AND($Z$24="SN",AA99&lt;&gt;""),AA99,""))</f>
        <v>ORP50A</v>
      </c>
      <c r="Z99" s="209" t="s">
        <v>183</v>
      </c>
      <c r="AA99" s="143"/>
      <c r="AC99">
        <v>6</v>
      </c>
      <c r="AD99">
        <v>6</v>
      </c>
      <c r="AE99" t="s">
        <v>86</v>
      </c>
      <c r="AF99" t="s">
        <v>86</v>
      </c>
      <c r="AG99" t="s">
        <v>86</v>
      </c>
      <c r="AI99" t="s">
        <v>184</v>
      </c>
      <c r="AQ99" t="b">
        <f t="shared" ref="AQ99" si="187">IF(COUNTIF($AP$74:$AP$77,F99)&gt;0,TRUE,FALSE)</f>
        <v>0</v>
      </c>
      <c r="AR99" t="b">
        <f t="shared" ref="AR99" si="188">IF(F99="nvt",TRUE,FALSE)</f>
        <v>1</v>
      </c>
      <c r="AS99" t="b">
        <f>IF(AND(AQ38=AR38,AQ99=AR99),TRUE,FALSE)</f>
        <v>0</v>
      </c>
    </row>
    <row r="100" spans="1:45" ht="13.5" customHeight="1" thickBot="1">
      <c r="A100" s="6"/>
      <c r="B100" s="168"/>
      <c r="C100" s="272"/>
      <c r="D100" s="85" t="s">
        <v>113</v>
      </c>
      <c r="E100" s="442"/>
      <c r="F100" s="228"/>
      <c r="G100" s="80"/>
      <c r="H100" s="80"/>
      <c r="I100" s="80"/>
      <c r="J100" s="80"/>
      <c r="K100" s="80"/>
      <c r="L100" s="139"/>
      <c r="M100" s="80"/>
      <c r="N100" s="80"/>
      <c r="O100" s="80"/>
      <c r="P100" s="80"/>
      <c r="Q100" s="80"/>
      <c r="R100" s="80"/>
      <c r="S100" s="80"/>
      <c r="T100" s="80"/>
      <c r="U100" s="81"/>
      <c r="V100" s="275"/>
      <c r="W100" s="169"/>
      <c r="X100" s="22"/>
      <c r="Y100" s="23"/>
      <c r="Z100" s="23"/>
      <c r="AA100" s="23"/>
    </row>
    <row r="101" spans="1:45" thickBot="1">
      <c r="A101" s="6"/>
      <c r="B101" s="168"/>
      <c r="C101" s="272"/>
      <c r="D101" s="488" t="s">
        <v>185</v>
      </c>
      <c r="E101" s="489"/>
      <c r="F101" s="212" t="s">
        <v>82</v>
      </c>
      <c r="G101" s="135" t="str">
        <f t="shared" ref="G101:G102" si="189">IF($Y101="","",AC101)</f>
        <v/>
      </c>
      <c r="H101" s="135" t="str">
        <f t="shared" ref="H101:H102" si="190">IF($Y101="","",AD101)</f>
        <v/>
      </c>
      <c r="I101" s="135" t="str">
        <f t="shared" ref="I101:I102" si="191">IF($Y101="","",AE101)</f>
        <v/>
      </c>
      <c r="J101" s="135" t="str">
        <f t="shared" ref="J101:J102" si="192">IF($Y101="","",AF101)</f>
        <v/>
      </c>
      <c r="K101" s="135" t="str">
        <f t="shared" ref="K101:K102" si="193">IF($Y101="","",AG101)</f>
        <v/>
      </c>
      <c r="L101" s="112" t="str">
        <f>IF(EXACT(F101,"evc"),"(!) aparte procedure (kennistoets)",IF(EXACT(F101,"evk"),"op basis studiehistoriek of OPO",IF(EXACT(F101,"xxx"),"(!) opheffing weigering?","")))</f>
        <v/>
      </c>
      <c r="M101" s="371" t="str">
        <f>IF(LEFT($F101,1)="x",H101,"-")</f>
        <v>-</v>
      </c>
      <c r="N101" s="371" t="str">
        <f t="shared" ref="N101:N102" si="194">IF(LEFT($F101,1)="x",I101,"-")</f>
        <v>-</v>
      </c>
      <c r="O101" s="371" t="str">
        <f t="shared" ref="O101:O102" si="195">IF(LEFT($F101,1)="x",J101,"-")</f>
        <v>-</v>
      </c>
      <c r="P101" s="371" t="str">
        <f t="shared" ref="P101:P102" si="196">IF(LEFT($F101,1)="x",K101,"-")</f>
        <v>-</v>
      </c>
      <c r="Q101" s="372" t="str">
        <f>IF(OR(EXACT(F101,"c"), EXACT(F101,"t"), EXACT(F101,"evk")),G101,"-")</f>
        <v>-</v>
      </c>
      <c r="R101" s="210" t="str">
        <f>Y101</f>
        <v/>
      </c>
      <c r="S101" s="496" t="str">
        <f t="shared" ref="S101:S102" si="197">IF(Y101="","",AI101)</f>
        <v/>
      </c>
      <c r="T101" s="497"/>
      <c r="U101" s="498"/>
      <c r="V101" s="275"/>
      <c r="W101" s="169"/>
      <c r="X101" s="22"/>
      <c r="Y101" s="143" t="str">
        <f>IF(AND($Z$24="P",Z101&lt;&gt;""),Z101,IF(AND($Z$24="SN",AA101&lt;&gt;""),AA101,""))</f>
        <v/>
      </c>
      <c r="Z101" s="143"/>
      <c r="AA101" s="209" t="s">
        <v>186</v>
      </c>
      <c r="AC101">
        <v>8</v>
      </c>
      <c r="AD101" t="s">
        <v>86</v>
      </c>
      <c r="AE101">
        <v>8</v>
      </c>
      <c r="AF101" t="s">
        <v>86</v>
      </c>
      <c r="AG101" t="s">
        <v>86</v>
      </c>
      <c r="AI101" t="s">
        <v>174</v>
      </c>
      <c r="AQ101" t="b">
        <f t="shared" ref="AQ101:AQ102" si="198">IF(COUNTIF($AP$74:$AP$77,F101)&gt;0,TRUE,FALSE)</f>
        <v>0</v>
      </c>
      <c r="AR101" t="b">
        <f t="shared" ref="AR101:AR102" si="199">IF(F101="nvt",TRUE,FALSE)</f>
        <v>1</v>
      </c>
      <c r="AS101" t="b">
        <f>IF(AND(AQ59=AR59,AQ101=AR101),TRUE,FALSE)</f>
        <v>0</v>
      </c>
    </row>
    <row r="102" spans="1:45" thickBot="1">
      <c r="A102" s="6"/>
      <c r="B102" s="168"/>
      <c r="C102" s="272"/>
      <c r="D102" s="494" t="s">
        <v>187</v>
      </c>
      <c r="E102" s="495"/>
      <c r="F102" s="212" t="s">
        <v>82</v>
      </c>
      <c r="G102" s="135" t="str">
        <f t="shared" si="189"/>
        <v/>
      </c>
      <c r="H102" s="135" t="str">
        <f t="shared" si="190"/>
        <v/>
      </c>
      <c r="I102" s="135" t="str">
        <f t="shared" si="191"/>
        <v/>
      </c>
      <c r="J102" s="135" t="str">
        <f t="shared" si="192"/>
        <v/>
      </c>
      <c r="K102" s="135" t="str">
        <f t="shared" si="193"/>
        <v/>
      </c>
      <c r="L102" s="112" t="str">
        <f>IF(EXACT(F102,"evc"),"(!) aparte procedure (kennistoets)",IF(EXACT(F102,"evk"),"op basis studiehistoriek of OPO",IF(EXACT(F102,"xxx"),"(!) opheffing weigering?","")))</f>
        <v/>
      </c>
      <c r="M102" s="371" t="str">
        <f>IF(LEFT($F102,1)="x",H102,"-")</f>
        <v>-</v>
      </c>
      <c r="N102" s="371" t="str">
        <f t="shared" si="194"/>
        <v>-</v>
      </c>
      <c r="O102" s="371" t="str">
        <f t="shared" si="195"/>
        <v>-</v>
      </c>
      <c r="P102" s="371" t="str">
        <f t="shared" si="196"/>
        <v>-</v>
      </c>
      <c r="Q102" s="372" t="str">
        <f>IF(OR(EXACT(F102,"c"), EXACT(F102,"t"), EXACT(F102,"evk")),G102,"-")</f>
        <v>-</v>
      </c>
      <c r="R102" s="210" t="str">
        <f>Y102</f>
        <v/>
      </c>
      <c r="S102" s="496" t="str">
        <f t="shared" si="197"/>
        <v/>
      </c>
      <c r="T102" s="497"/>
      <c r="U102" s="498"/>
      <c r="V102" s="275"/>
      <c r="W102" s="169"/>
      <c r="X102" s="22"/>
      <c r="Y102" s="143" t="str">
        <f>IF(AND($Z$24="P",Z102&lt;&gt;""),Z102,IF(AND($Z$24="SN",AA102&lt;&gt;""),AA102,""))</f>
        <v/>
      </c>
      <c r="Z102" s="143"/>
      <c r="AA102" s="209" t="s">
        <v>188</v>
      </c>
      <c r="AC102">
        <v>10</v>
      </c>
      <c r="AD102" t="s">
        <v>86</v>
      </c>
      <c r="AE102">
        <v>10</v>
      </c>
      <c r="AF102" t="s">
        <v>86</v>
      </c>
      <c r="AG102" t="s">
        <v>86</v>
      </c>
      <c r="AI102" t="s">
        <v>174</v>
      </c>
      <c r="AQ102" t="b">
        <f t="shared" si="198"/>
        <v>0</v>
      </c>
      <c r="AR102" t="b">
        <f t="shared" si="199"/>
        <v>1</v>
      </c>
      <c r="AS102" t="b">
        <f>IF(AND(AQ60=AR60,AQ102=AR102),TRUE,FALSE)</f>
        <v>0</v>
      </c>
    </row>
    <row r="103" spans="1:45" ht="13.5" customHeight="1" thickBot="1">
      <c r="A103" s="6"/>
      <c r="B103" s="168"/>
      <c r="C103" s="272"/>
      <c r="D103" s="293" t="s">
        <v>119</v>
      </c>
      <c r="E103" s="445"/>
      <c r="F103" s="229"/>
      <c r="G103" s="115"/>
      <c r="H103" s="115"/>
      <c r="I103" s="115"/>
      <c r="J103" s="115"/>
      <c r="K103" s="115"/>
      <c r="L103" s="142"/>
      <c r="M103" s="115"/>
      <c r="N103" s="115"/>
      <c r="O103" s="115"/>
      <c r="P103" s="115"/>
      <c r="Q103" s="115"/>
      <c r="R103" s="115"/>
      <c r="S103" s="115"/>
      <c r="T103" s="115"/>
      <c r="U103" s="294"/>
      <c r="V103" s="275"/>
      <c r="W103" s="169"/>
      <c r="X103" s="22"/>
      <c r="Y103" s="23"/>
      <c r="Z103" s="23"/>
      <c r="AA103" s="23"/>
    </row>
    <row r="104" spans="1:45" thickBot="1">
      <c r="A104" s="6"/>
      <c r="B104" s="168"/>
      <c r="C104" s="272"/>
      <c r="D104" s="494" t="s">
        <v>189</v>
      </c>
      <c r="E104" s="495"/>
      <c r="F104" s="212" t="s">
        <v>82</v>
      </c>
      <c r="G104" s="135" t="str">
        <f t="shared" ref="G104" si="200">IF($Y104="","",AC104)</f>
        <v/>
      </c>
      <c r="H104" s="135" t="str">
        <f t="shared" ref="H104" si="201">IF($Y104="","",AD104)</f>
        <v/>
      </c>
      <c r="I104" s="135" t="str">
        <f t="shared" ref="I104" si="202">IF($Y104="","",AE104)</f>
        <v/>
      </c>
      <c r="J104" s="135" t="str">
        <f t="shared" ref="J104" si="203">IF($Y104="","",AF104)</f>
        <v/>
      </c>
      <c r="K104" s="135" t="str">
        <f t="shared" ref="K104" si="204">IF($Y104="","",AG104)</f>
        <v/>
      </c>
      <c r="L104" s="112" t="str">
        <f t="shared" ref="L104" si="205">IF(EXACT(F104,"evc"),"(!) aparte procedure (kennistoets)",IF(EXACT(F104,"evk"),"op basis studiehistoriek of OPO",IF(EXACT(F104,"xxx"),"(!) opheffing weigering?","")))</f>
        <v/>
      </c>
      <c r="M104" s="371" t="str">
        <f>IF(LEFT($F104,1)="x",H104,"-")</f>
        <v>-</v>
      </c>
      <c r="N104" s="371" t="str">
        <f t="shared" ref="N104" si="206">IF(LEFT($F104,1)="x",I104,"-")</f>
        <v>-</v>
      </c>
      <c r="O104" s="371" t="str">
        <f t="shared" ref="O104" si="207">IF(LEFT($F104,1)="x",J104,"-")</f>
        <v>-</v>
      </c>
      <c r="P104" s="371" t="str">
        <f t="shared" ref="P104" si="208">IF(LEFT($F104,1)="x",K104,"-")</f>
        <v>-</v>
      </c>
      <c r="Q104" s="372" t="str">
        <f t="shared" ref="Q104" si="209">IF(OR(EXACT(F104,"c"), EXACT(F104,"t"), EXACT(F104,"evk")),G104,"-")</f>
        <v>-</v>
      </c>
      <c r="R104" s="210" t="str">
        <f t="shared" ref="R104:R106" si="210">Y104</f>
        <v/>
      </c>
      <c r="S104" s="496" t="str">
        <f t="shared" ref="S104" si="211">IF(Y104="","",AI104)</f>
        <v/>
      </c>
      <c r="T104" s="497"/>
      <c r="U104" s="498"/>
      <c r="V104" s="275"/>
      <c r="W104" s="169"/>
      <c r="X104" s="22"/>
      <c r="Y104" s="143" t="str">
        <f>IF(AND($Z$24="P",Z104&lt;&gt;""),Z104,IF(AND($Z$24="SN",AA104&lt;&gt;""),AA104,""))</f>
        <v/>
      </c>
      <c r="Z104" s="143"/>
      <c r="AA104" s="209" t="s">
        <v>190</v>
      </c>
      <c r="AC104">
        <v>6</v>
      </c>
      <c r="AD104">
        <v>3</v>
      </c>
      <c r="AE104">
        <v>3</v>
      </c>
      <c r="AF104" t="s">
        <v>86</v>
      </c>
      <c r="AG104" t="s">
        <v>86</v>
      </c>
      <c r="AI104" t="s">
        <v>170</v>
      </c>
      <c r="AQ104" t="b">
        <f>IF(COUNTIF($AP$74:$AP$77,F104)&gt;0,TRUE,FALSE)</f>
        <v>0</v>
      </c>
      <c r="AR104" t="b">
        <f>IF(F104="nvt",TRUE,FALSE)</f>
        <v>1</v>
      </c>
      <c r="AS104" t="b">
        <f>IF(AND(AQ62=AR62,AQ104=AR104),TRUE,FALSE)</f>
        <v>0</v>
      </c>
    </row>
    <row r="105" spans="1:45" ht="13.2" customHeight="1" thickBot="1">
      <c r="A105" s="6"/>
      <c r="B105" s="168"/>
      <c r="C105" s="276"/>
      <c r="D105" s="241" t="s">
        <v>126</v>
      </c>
      <c r="E105" s="245"/>
      <c r="F105" s="242"/>
      <c r="G105" s="243"/>
      <c r="H105" s="243"/>
      <c r="I105" s="243"/>
      <c r="J105" s="243"/>
      <c r="K105" s="243"/>
      <c r="L105" s="244"/>
      <c r="M105" s="245"/>
      <c r="N105" s="245"/>
      <c r="O105" s="245"/>
      <c r="P105" s="245"/>
      <c r="Q105" s="245"/>
      <c r="R105" s="245"/>
      <c r="S105" s="245"/>
      <c r="T105" s="245"/>
      <c r="U105" s="246"/>
      <c r="V105" s="275"/>
      <c r="W105" s="169"/>
      <c r="X105" s="20"/>
      <c r="Y105" s="23"/>
      <c r="Z105" s="23"/>
      <c r="AA105" s="23"/>
    </row>
    <row r="106" spans="1:45" thickBot="1">
      <c r="A106" s="6"/>
      <c r="B106" s="168"/>
      <c r="C106" s="272"/>
      <c r="D106" s="480" t="s">
        <v>189</v>
      </c>
      <c r="E106" s="481"/>
      <c r="F106" s="212" t="s">
        <v>82</v>
      </c>
      <c r="G106" s="288" t="str">
        <f t="shared" ref="G106" si="212">IF($Y106="","",AC106)</f>
        <v/>
      </c>
      <c r="H106" s="288" t="str">
        <f t="shared" ref="H106" si="213">IF($Y106="","",AD106)</f>
        <v/>
      </c>
      <c r="I106" s="288" t="str">
        <f t="shared" ref="I106" si="214">IF($Y106="","",AE106)</f>
        <v/>
      </c>
      <c r="J106" s="288" t="str">
        <f t="shared" ref="J106" si="215">IF($Y106="","",AF106)</f>
        <v/>
      </c>
      <c r="K106" s="288" t="str">
        <f t="shared" ref="K106" si="216">IF($Y106="","",AG106)</f>
        <v/>
      </c>
      <c r="L106" s="289" t="str">
        <f t="shared" ref="L106" si="217">IF(EXACT(F106,"evc"),"(!) aparte procedure (kennistoets)",IF(EXACT(F106,"evk"),"op basis studiehistoriek of OPO",IF(EXACT(F106,"xxx"),"(!) opheffing weigering?","")))</f>
        <v/>
      </c>
      <c r="M106" s="371" t="str">
        <f>IF(LEFT($F106,1)="x",H106,"-")</f>
        <v>-</v>
      </c>
      <c r="N106" s="371" t="str">
        <f t="shared" ref="N106" si="218">IF(LEFT($F106,1)="x",I106,"-")</f>
        <v>-</v>
      </c>
      <c r="O106" s="371" t="str">
        <f t="shared" ref="O106" si="219">IF(LEFT($F106,1)="x",J106,"-")</f>
        <v>-</v>
      </c>
      <c r="P106" s="371" t="str">
        <f t="shared" ref="P106" si="220">IF(LEFT($F106,1)="x",K106,"-")</f>
        <v>-</v>
      </c>
      <c r="Q106" s="386" t="str">
        <f t="shared" ref="Q106" si="221">IF(OR(EXACT(F106,"c"), EXACT(F106,"t"), EXACT(F106,"evk")),G106,"-")</f>
        <v>-</v>
      </c>
      <c r="R106" s="210" t="str">
        <f t="shared" si="210"/>
        <v/>
      </c>
      <c r="S106" s="499" t="str">
        <f t="shared" ref="S106" si="222">IF(Y106="","",AI106)</f>
        <v/>
      </c>
      <c r="T106" s="500"/>
      <c r="U106" s="501"/>
      <c r="V106" s="275"/>
      <c r="W106" s="169"/>
      <c r="X106" s="22"/>
      <c r="Y106" s="143" t="str">
        <f>IF(AND($Z$24="P",Z106&lt;&gt;""),Z106,IF(AND($Z$24="SN",AA106&lt;&gt;""),AA106,""))</f>
        <v/>
      </c>
      <c r="Z106" s="143"/>
      <c r="AA106" s="209" t="s">
        <v>191</v>
      </c>
      <c r="AC106">
        <v>6</v>
      </c>
      <c r="AD106" t="s">
        <v>86</v>
      </c>
      <c r="AE106" t="s">
        <v>86</v>
      </c>
      <c r="AF106">
        <v>3</v>
      </c>
      <c r="AG106">
        <v>3</v>
      </c>
      <c r="AI106" t="s">
        <v>170</v>
      </c>
      <c r="AQ106" t="b">
        <f>IF(COUNTIF($AP$74:$AP$77,F106)&gt;0,TRUE,FALSE)</f>
        <v>0</v>
      </c>
      <c r="AR106" t="b">
        <f>IF(F106="nvt",TRUE,FALSE)</f>
        <v>1</v>
      </c>
      <c r="AS106" t="b">
        <f>IF(AND(AQ67=AR67,AQ106=AR106),TRUE,FALSE)</f>
        <v>0</v>
      </c>
    </row>
    <row r="107" spans="1:45" ht="13.5" customHeight="1">
      <c r="A107" s="6"/>
      <c r="B107" s="168"/>
      <c r="C107" s="279"/>
      <c r="D107" s="280"/>
      <c r="E107" s="280"/>
      <c r="F107" s="281"/>
      <c r="G107" s="262"/>
      <c r="H107" s="282"/>
      <c r="I107" s="282"/>
      <c r="J107" s="280"/>
      <c r="K107" s="280"/>
      <c r="L107" s="280"/>
      <c r="M107" s="280"/>
      <c r="N107" s="280"/>
      <c r="O107" s="280"/>
      <c r="P107" s="280"/>
      <c r="Q107" s="280"/>
      <c r="R107" s="280"/>
      <c r="S107" s="280"/>
      <c r="T107" s="280"/>
      <c r="U107" s="283"/>
      <c r="V107" s="284"/>
      <c r="W107" s="169"/>
      <c r="X107" s="5"/>
      <c r="Y107" s="5"/>
    </row>
    <row r="108" spans="1:45" ht="13.5" customHeight="1" thickBot="1">
      <c r="A108" s="6"/>
      <c r="B108" s="174"/>
      <c r="C108" s="175"/>
      <c r="D108" s="175"/>
      <c r="E108" s="175"/>
      <c r="F108" s="230"/>
      <c r="G108" s="175"/>
      <c r="H108" s="175"/>
      <c r="I108" s="175"/>
      <c r="J108" s="175"/>
      <c r="K108" s="175"/>
      <c r="L108" s="175"/>
      <c r="M108" s="175"/>
      <c r="N108" s="175"/>
      <c r="O108" s="175"/>
      <c r="P108" s="175"/>
      <c r="Q108" s="175"/>
      <c r="R108" s="175"/>
      <c r="S108" s="175"/>
      <c r="T108" s="175"/>
      <c r="U108" s="175"/>
      <c r="V108" s="175"/>
      <c r="W108" s="176"/>
      <c r="X108" s="5"/>
      <c r="Y108" s="5"/>
    </row>
    <row r="109" spans="1:45" ht="13.5" customHeight="1">
      <c r="A109" s="6"/>
      <c r="B109" s="6"/>
      <c r="C109" s="11"/>
      <c r="D109" s="12"/>
      <c r="E109" s="12"/>
      <c r="F109" s="231"/>
      <c r="G109" s="11"/>
      <c r="H109" s="11"/>
      <c r="I109" s="11"/>
      <c r="J109" s="11"/>
      <c r="K109" s="11"/>
      <c r="L109" s="11"/>
      <c r="M109" s="11"/>
      <c r="N109" s="11"/>
      <c r="O109" s="11"/>
      <c r="P109" s="11"/>
      <c r="Q109" s="11"/>
      <c r="R109" s="11"/>
      <c r="S109" s="16"/>
      <c r="T109" s="13"/>
      <c r="U109" s="14"/>
      <c r="V109" s="15"/>
      <c r="W109" s="5"/>
      <c r="X109" s="5"/>
      <c r="Y109" s="5"/>
    </row>
    <row r="110" spans="1:45" ht="13.5" customHeight="1">
      <c r="A110" s="6"/>
      <c r="B110" s="6"/>
      <c r="C110" s="11"/>
      <c r="D110" s="12"/>
      <c r="E110" s="12"/>
      <c r="F110" s="231"/>
      <c r="G110" s="11"/>
      <c r="H110" s="11"/>
      <c r="I110" s="11"/>
      <c r="J110" s="11"/>
      <c r="K110" s="11"/>
      <c r="L110" s="11"/>
      <c r="M110" s="11"/>
      <c r="N110" s="11"/>
      <c r="O110" s="11"/>
      <c r="P110" s="11"/>
      <c r="Q110" s="11"/>
      <c r="R110" s="11"/>
      <c r="S110" s="16"/>
      <c r="T110" s="13"/>
      <c r="U110" s="14"/>
      <c r="V110" s="15"/>
      <c r="W110" s="5"/>
      <c r="X110" s="5"/>
      <c r="Y110" s="5"/>
    </row>
    <row r="111" spans="1:45" ht="13.5" customHeight="1">
      <c r="A111" s="6"/>
      <c r="B111" s="6"/>
      <c r="C111" s="11"/>
      <c r="D111" s="12"/>
      <c r="E111" s="12"/>
      <c r="F111" s="231"/>
      <c r="G111" s="11"/>
      <c r="H111" s="11"/>
      <c r="I111" s="11"/>
      <c r="J111" s="11"/>
      <c r="K111" s="11"/>
      <c r="L111" s="11"/>
      <c r="M111" s="11"/>
      <c r="N111" s="11"/>
      <c r="O111" s="11"/>
      <c r="P111" s="11"/>
      <c r="Q111" s="11"/>
      <c r="R111" s="11"/>
      <c r="S111" s="16"/>
      <c r="T111" s="13"/>
      <c r="U111" s="14"/>
      <c r="V111" s="15"/>
      <c r="W111" s="5"/>
      <c r="X111" s="5"/>
      <c r="Y111" s="5"/>
    </row>
    <row r="112" spans="1:45" ht="13.5" customHeight="1">
      <c r="A112" s="6"/>
      <c r="B112" s="6"/>
      <c r="C112" s="11"/>
      <c r="D112" s="12"/>
      <c r="E112" s="12"/>
      <c r="F112" s="231"/>
      <c r="G112" s="11"/>
      <c r="H112" s="11"/>
      <c r="I112" s="11"/>
      <c r="J112" s="11"/>
      <c r="K112" s="11"/>
      <c r="L112" s="11"/>
      <c r="M112" s="11"/>
      <c r="N112" s="11"/>
      <c r="O112" s="11"/>
      <c r="P112" s="11"/>
      <c r="Q112" s="11"/>
      <c r="R112" s="11"/>
      <c r="S112" s="16"/>
      <c r="T112" s="13"/>
      <c r="U112" s="14"/>
      <c r="V112" s="15"/>
      <c r="W112" s="5"/>
      <c r="X112" s="5"/>
      <c r="Y112" s="5"/>
    </row>
    <row r="113" spans="1:25" ht="13.5" customHeight="1">
      <c r="A113" s="6"/>
      <c r="B113" s="6"/>
      <c r="C113" s="11"/>
      <c r="D113" s="12"/>
      <c r="E113" s="12"/>
      <c r="F113" s="231"/>
      <c r="G113" s="11"/>
      <c r="H113" s="11"/>
      <c r="I113" s="11"/>
      <c r="J113" s="11"/>
      <c r="K113" s="11"/>
      <c r="L113" s="11"/>
      <c r="M113" s="11"/>
      <c r="N113" s="11"/>
      <c r="O113" s="11"/>
      <c r="P113" s="11"/>
      <c r="Q113" s="11"/>
      <c r="R113" s="11"/>
      <c r="S113" s="16"/>
      <c r="T113" s="13"/>
      <c r="U113" s="14"/>
      <c r="V113" s="15"/>
      <c r="W113" s="5"/>
      <c r="X113" s="5"/>
      <c r="Y113" s="5"/>
    </row>
    <row r="114" spans="1:25" ht="13.5" customHeight="1">
      <c r="A114" s="6"/>
      <c r="B114" s="6"/>
      <c r="C114" s="11"/>
      <c r="D114" s="12"/>
      <c r="E114" s="12"/>
      <c r="F114" s="231"/>
      <c r="G114" s="11"/>
      <c r="H114" s="11"/>
      <c r="I114" s="11"/>
      <c r="J114" s="11"/>
      <c r="K114" s="11"/>
      <c r="L114" s="11"/>
      <c r="M114" s="11"/>
      <c r="N114" s="11"/>
      <c r="O114" s="11"/>
      <c r="P114" s="11"/>
      <c r="Q114" s="11"/>
      <c r="R114" s="11"/>
      <c r="S114" s="16"/>
      <c r="T114" s="13"/>
      <c r="U114" s="14"/>
      <c r="V114" s="15"/>
      <c r="W114" s="5"/>
      <c r="X114" s="5"/>
      <c r="Y114" s="5"/>
    </row>
    <row r="115" spans="1:25" ht="13.5" customHeight="1">
      <c r="A115" s="6"/>
      <c r="B115" s="6"/>
      <c r="C115" s="11"/>
      <c r="D115" s="12"/>
      <c r="E115" s="12"/>
      <c r="F115" s="231"/>
      <c r="G115" s="11"/>
      <c r="H115" s="11"/>
      <c r="I115" s="11"/>
      <c r="J115" s="11"/>
      <c r="K115" s="11"/>
      <c r="L115" s="11"/>
      <c r="M115" s="11"/>
      <c r="N115" s="11"/>
      <c r="O115" s="11"/>
      <c r="P115" s="11"/>
      <c r="Q115" s="11"/>
      <c r="R115" s="11"/>
      <c r="S115" s="16"/>
      <c r="T115" s="13"/>
      <c r="U115" s="14"/>
      <c r="V115" s="15"/>
      <c r="W115" s="5"/>
      <c r="X115" s="5"/>
      <c r="Y115" s="5"/>
    </row>
    <row r="116" spans="1:25" ht="13.5" customHeight="1">
      <c r="A116" s="6"/>
      <c r="B116" s="6"/>
      <c r="C116" s="11"/>
      <c r="D116" s="12"/>
      <c r="E116" s="12"/>
      <c r="F116" s="231"/>
      <c r="G116" s="11"/>
      <c r="H116" s="11"/>
      <c r="I116" s="11"/>
      <c r="J116" s="11"/>
      <c r="K116" s="11"/>
      <c r="L116" s="11"/>
      <c r="M116" s="11"/>
      <c r="N116" s="11"/>
      <c r="O116" s="11"/>
      <c r="P116" s="11"/>
      <c r="Q116" s="11"/>
      <c r="R116" s="11"/>
      <c r="S116" s="16"/>
      <c r="T116" s="13"/>
      <c r="U116" s="14"/>
      <c r="V116" s="15"/>
      <c r="W116" s="5"/>
      <c r="X116" s="5"/>
      <c r="Y116" s="5"/>
    </row>
    <row r="117" spans="1:25" ht="13.5" customHeight="1">
      <c r="A117" s="6"/>
      <c r="B117" s="6"/>
      <c r="C117" s="11"/>
      <c r="D117" s="12"/>
      <c r="E117" s="12"/>
      <c r="F117" s="231"/>
      <c r="G117" s="11"/>
      <c r="H117" s="11"/>
      <c r="I117" s="11"/>
      <c r="J117" s="11"/>
      <c r="K117" s="11"/>
      <c r="L117" s="11"/>
      <c r="M117" s="11"/>
      <c r="N117" s="11"/>
      <c r="O117" s="11"/>
      <c r="P117" s="11"/>
      <c r="Q117" s="11"/>
      <c r="R117" s="11"/>
      <c r="S117" s="16"/>
      <c r="T117" s="13"/>
      <c r="U117" s="14"/>
      <c r="V117" s="15"/>
      <c r="W117" s="5"/>
      <c r="X117" s="5"/>
      <c r="Y117" s="5"/>
    </row>
    <row r="118" spans="1:25" ht="13.5" customHeight="1">
      <c r="A118" s="6"/>
      <c r="B118" s="6"/>
      <c r="C118" s="11"/>
      <c r="D118" s="12"/>
      <c r="E118" s="12"/>
      <c r="F118" s="231"/>
      <c r="G118" s="11"/>
      <c r="H118" s="11"/>
      <c r="I118" s="11"/>
      <c r="J118" s="11"/>
      <c r="K118" s="11"/>
      <c r="L118" s="11"/>
      <c r="M118" s="11"/>
      <c r="N118" s="11"/>
      <c r="O118" s="11"/>
      <c r="P118" s="11"/>
      <c r="Q118" s="11"/>
      <c r="R118" s="11"/>
      <c r="S118" s="16"/>
      <c r="T118" s="13"/>
      <c r="U118" s="14"/>
      <c r="V118" s="15"/>
      <c r="W118" s="5"/>
      <c r="X118" s="5"/>
      <c r="Y118" s="5"/>
    </row>
    <row r="119" spans="1:25" ht="13.5" customHeight="1">
      <c r="A119" s="6"/>
      <c r="B119" s="6"/>
      <c r="C119" s="11"/>
      <c r="D119" s="12"/>
      <c r="E119" s="12"/>
      <c r="F119" s="231"/>
      <c r="G119" s="11"/>
      <c r="H119" s="11"/>
      <c r="I119" s="11"/>
      <c r="J119" s="11"/>
      <c r="K119" s="11"/>
      <c r="L119" s="11"/>
      <c r="M119" s="11"/>
      <c r="N119" s="11"/>
      <c r="O119" s="11"/>
      <c r="P119" s="11"/>
      <c r="Q119" s="11"/>
      <c r="R119" s="11"/>
      <c r="S119" s="16"/>
      <c r="T119" s="13"/>
      <c r="U119" s="14"/>
      <c r="V119" s="15"/>
      <c r="W119" s="5"/>
      <c r="X119" s="5"/>
      <c r="Y119" s="5"/>
    </row>
    <row r="120" spans="1:25" ht="13.5" customHeight="1">
      <c r="A120" s="6"/>
      <c r="B120" s="6"/>
      <c r="C120" s="11"/>
      <c r="D120" s="12"/>
      <c r="E120" s="12"/>
      <c r="F120" s="231"/>
      <c r="G120" s="11"/>
      <c r="H120" s="11"/>
      <c r="I120" s="11"/>
      <c r="J120" s="11"/>
      <c r="K120" s="11"/>
      <c r="L120" s="11"/>
      <c r="M120" s="11"/>
      <c r="N120" s="11"/>
      <c r="O120" s="11"/>
      <c r="P120" s="11"/>
      <c r="Q120" s="11"/>
      <c r="R120" s="11"/>
      <c r="S120" s="16"/>
      <c r="T120" s="13"/>
      <c r="U120" s="14"/>
      <c r="V120" s="15"/>
      <c r="W120" s="5"/>
      <c r="X120" s="5"/>
      <c r="Y120" s="5"/>
    </row>
    <row r="121" spans="1:25" ht="13.5" customHeight="1">
      <c r="A121" s="6"/>
      <c r="B121" s="6"/>
      <c r="C121" s="11"/>
      <c r="D121" s="12"/>
      <c r="E121" s="12"/>
      <c r="F121" s="231"/>
      <c r="G121" s="11"/>
      <c r="H121" s="11"/>
      <c r="I121" s="11"/>
      <c r="J121" s="11"/>
      <c r="K121" s="11"/>
      <c r="L121" s="11"/>
      <c r="M121" s="11"/>
      <c r="N121" s="11"/>
      <c r="O121" s="11"/>
      <c r="P121" s="11"/>
      <c r="Q121" s="11"/>
      <c r="R121" s="11"/>
      <c r="S121" s="16"/>
      <c r="T121" s="13"/>
      <c r="U121" s="14"/>
      <c r="V121" s="15"/>
      <c r="W121" s="5"/>
      <c r="X121" s="5"/>
      <c r="Y121" s="5"/>
    </row>
    <row r="122" spans="1:25" ht="13.5" customHeight="1">
      <c r="A122" s="6"/>
      <c r="B122" s="6"/>
      <c r="C122" s="11"/>
      <c r="D122" s="12"/>
      <c r="E122" s="12"/>
      <c r="F122" s="231"/>
      <c r="G122" s="11"/>
      <c r="H122" s="11"/>
      <c r="I122" s="11"/>
      <c r="J122" s="11"/>
      <c r="K122" s="11"/>
      <c r="L122" s="11"/>
      <c r="M122" s="11"/>
      <c r="N122" s="11"/>
      <c r="O122" s="11"/>
      <c r="P122" s="11"/>
      <c r="Q122" s="11"/>
      <c r="R122" s="11"/>
      <c r="S122" s="16"/>
      <c r="T122" s="13"/>
      <c r="U122" s="14"/>
      <c r="V122" s="15"/>
      <c r="W122" s="5"/>
      <c r="X122" s="5"/>
      <c r="Y122" s="5"/>
    </row>
    <row r="123" spans="1:25" ht="13.5" customHeight="1">
      <c r="A123" s="6"/>
      <c r="B123" s="6"/>
      <c r="C123" s="11"/>
      <c r="D123" s="12"/>
      <c r="E123" s="12"/>
      <c r="F123" s="231"/>
      <c r="G123" s="11"/>
      <c r="H123" s="11"/>
      <c r="I123" s="11"/>
      <c r="J123" s="11"/>
      <c r="K123" s="11"/>
      <c r="L123" s="11"/>
      <c r="M123" s="11"/>
      <c r="N123" s="11"/>
      <c r="O123" s="11"/>
      <c r="P123" s="11"/>
      <c r="Q123" s="11"/>
      <c r="R123" s="11"/>
      <c r="S123" s="16"/>
      <c r="T123" s="13"/>
      <c r="U123" s="14"/>
      <c r="V123" s="15"/>
      <c r="W123" s="5"/>
      <c r="X123" s="5"/>
      <c r="Y123" s="5"/>
    </row>
    <row r="124" spans="1:25" ht="13.5" customHeight="1">
      <c r="A124" s="6"/>
      <c r="B124" s="6"/>
      <c r="C124" s="11"/>
      <c r="D124" s="12"/>
      <c r="E124" s="12"/>
      <c r="F124" s="231"/>
      <c r="G124" s="11"/>
      <c r="H124" s="11"/>
      <c r="I124" s="11"/>
      <c r="J124" s="11"/>
      <c r="K124" s="11"/>
      <c r="L124" s="11"/>
      <c r="M124" s="11"/>
      <c r="N124" s="11"/>
      <c r="O124" s="11"/>
      <c r="P124" s="11"/>
      <c r="Q124" s="11"/>
      <c r="R124" s="11"/>
      <c r="S124" s="16"/>
      <c r="T124" s="13"/>
      <c r="U124" s="14"/>
      <c r="V124" s="15"/>
      <c r="W124" s="5"/>
      <c r="X124" s="5"/>
      <c r="Y124" s="5"/>
    </row>
    <row r="125" spans="1:25" ht="13.5" customHeight="1">
      <c r="A125" s="6"/>
      <c r="B125" s="6"/>
      <c r="C125" s="11"/>
      <c r="D125" s="12"/>
      <c r="E125" s="12"/>
      <c r="F125" s="231"/>
      <c r="G125" s="11"/>
      <c r="H125" s="11"/>
      <c r="I125" s="11"/>
      <c r="J125" s="11"/>
      <c r="K125" s="11"/>
      <c r="L125" s="11"/>
      <c r="M125" s="11"/>
      <c r="N125" s="11"/>
      <c r="O125" s="11"/>
      <c r="P125" s="11"/>
      <c r="Q125" s="11"/>
      <c r="R125" s="11"/>
      <c r="S125" s="16"/>
      <c r="T125" s="13"/>
      <c r="U125" s="14"/>
      <c r="V125" s="15"/>
      <c r="W125" s="5"/>
      <c r="X125" s="5"/>
      <c r="Y125" s="5"/>
    </row>
    <row r="126" spans="1:25" ht="13.5" customHeight="1">
      <c r="A126" s="6"/>
      <c r="B126" s="6"/>
      <c r="C126" s="11"/>
      <c r="D126" s="12"/>
      <c r="E126" s="12"/>
      <c r="F126" s="231"/>
      <c r="G126" s="11"/>
      <c r="H126" s="11"/>
      <c r="I126" s="11"/>
      <c r="J126" s="11"/>
      <c r="K126" s="11"/>
      <c r="L126" s="11"/>
      <c r="M126" s="11"/>
      <c r="N126" s="11"/>
      <c r="O126" s="11"/>
      <c r="P126" s="11"/>
      <c r="Q126" s="11"/>
      <c r="R126" s="11"/>
      <c r="S126" s="16"/>
      <c r="T126" s="13"/>
      <c r="U126" s="14"/>
      <c r="V126" s="15"/>
      <c r="W126" s="5"/>
      <c r="X126" s="5"/>
      <c r="Y126" s="5"/>
    </row>
    <row r="127" spans="1:25" ht="13.5" customHeight="1">
      <c r="A127" s="6"/>
      <c r="B127" s="6"/>
      <c r="C127" s="11"/>
      <c r="D127" s="12"/>
      <c r="E127" s="12"/>
      <c r="F127" s="231"/>
      <c r="G127" s="11"/>
      <c r="H127" s="11"/>
      <c r="I127" s="11"/>
      <c r="J127" s="11"/>
      <c r="K127" s="11"/>
      <c r="L127" s="11"/>
      <c r="M127" s="11"/>
      <c r="N127" s="11"/>
      <c r="O127" s="11"/>
      <c r="P127" s="11"/>
      <c r="Q127" s="11"/>
      <c r="R127" s="11"/>
      <c r="S127" s="16"/>
      <c r="T127" s="13"/>
      <c r="U127" s="14"/>
      <c r="V127" s="15"/>
      <c r="W127" s="5"/>
      <c r="X127" s="5"/>
      <c r="Y127" s="5"/>
    </row>
    <row r="128" spans="1:25" ht="13.5" customHeight="1">
      <c r="A128" s="6"/>
      <c r="B128" s="6"/>
      <c r="C128" s="11"/>
      <c r="D128" s="12"/>
      <c r="E128" s="12"/>
      <c r="F128" s="231"/>
      <c r="G128" s="11"/>
      <c r="H128" s="11"/>
      <c r="I128" s="11"/>
      <c r="J128" s="11"/>
      <c r="K128" s="11"/>
      <c r="L128" s="11"/>
      <c r="M128" s="11"/>
      <c r="N128" s="11"/>
      <c r="O128" s="11"/>
      <c r="P128" s="11"/>
      <c r="Q128" s="11"/>
      <c r="R128" s="11"/>
      <c r="S128" s="16"/>
      <c r="T128" s="13"/>
      <c r="U128" s="14"/>
      <c r="V128" s="15"/>
      <c r="W128" s="5"/>
      <c r="X128" s="5"/>
      <c r="Y128" s="5"/>
    </row>
    <row r="129" spans="1:25" ht="13.5" customHeight="1">
      <c r="A129" s="6"/>
      <c r="B129" s="6"/>
      <c r="C129" s="11"/>
      <c r="D129" s="12"/>
      <c r="E129" s="12"/>
      <c r="F129" s="231"/>
      <c r="G129" s="11"/>
      <c r="H129" s="11"/>
      <c r="I129" s="11"/>
      <c r="J129" s="11"/>
      <c r="K129" s="11"/>
      <c r="L129" s="11"/>
      <c r="M129" s="11"/>
      <c r="N129" s="11"/>
      <c r="O129" s="11"/>
      <c r="P129" s="11"/>
      <c r="Q129" s="11"/>
      <c r="R129" s="11"/>
      <c r="S129" s="16"/>
      <c r="T129" s="13"/>
      <c r="U129" s="14"/>
      <c r="V129" s="15"/>
      <c r="W129" s="5"/>
      <c r="X129" s="5"/>
      <c r="Y129" s="5"/>
    </row>
    <row r="130" spans="1:25" ht="13.5" customHeight="1">
      <c r="A130" s="6"/>
      <c r="B130" s="6"/>
      <c r="C130" s="11"/>
      <c r="D130" s="12"/>
      <c r="E130" s="12"/>
      <c r="F130" s="231"/>
      <c r="G130" s="11"/>
      <c r="H130" s="11"/>
      <c r="I130" s="11"/>
      <c r="J130" s="11"/>
      <c r="K130" s="11"/>
      <c r="L130" s="11"/>
      <c r="M130" s="11"/>
      <c r="N130" s="11"/>
      <c r="O130" s="11"/>
      <c r="P130" s="11"/>
      <c r="Q130" s="11"/>
      <c r="R130" s="11"/>
      <c r="S130" s="16"/>
      <c r="T130" s="13"/>
      <c r="U130" s="14"/>
      <c r="V130" s="15"/>
      <c r="W130" s="5"/>
      <c r="X130" s="5"/>
      <c r="Y130" s="5"/>
    </row>
    <row r="131" spans="1:25" ht="13.5" customHeight="1">
      <c r="A131" s="6"/>
      <c r="B131" s="6"/>
      <c r="C131" s="11"/>
      <c r="D131" s="12"/>
      <c r="E131" s="12"/>
      <c r="F131" s="231"/>
      <c r="G131" s="11"/>
      <c r="H131" s="11"/>
      <c r="I131" s="11"/>
      <c r="J131" s="11"/>
      <c r="K131" s="11"/>
      <c r="L131" s="11"/>
      <c r="M131" s="11"/>
      <c r="N131" s="11"/>
      <c r="O131" s="11"/>
      <c r="P131" s="11"/>
      <c r="Q131" s="11"/>
      <c r="R131" s="11"/>
      <c r="S131" s="16"/>
      <c r="T131" s="13"/>
      <c r="U131" s="14"/>
      <c r="V131" s="15"/>
      <c r="W131" s="5"/>
      <c r="X131" s="5"/>
      <c r="Y131" s="5"/>
    </row>
    <row r="132" spans="1:25" ht="13.5" customHeight="1">
      <c r="X132" s="5"/>
      <c r="Y132" s="5"/>
    </row>
    <row r="133" spans="1:25" ht="13.5" customHeight="1">
      <c r="X133" s="5"/>
      <c r="Y133" s="5"/>
    </row>
    <row r="134" spans="1:25" ht="13.5" customHeight="1">
      <c r="X134" s="5"/>
      <c r="Y134" s="5"/>
    </row>
    <row r="135" spans="1:25" ht="13.5" customHeight="1">
      <c r="X135" s="5"/>
      <c r="Y135" s="5"/>
    </row>
    <row r="136" spans="1:25" ht="13.5" customHeight="1">
      <c r="X136" s="5"/>
      <c r="Y136" s="5"/>
    </row>
    <row r="137" spans="1:25" ht="13.5" customHeight="1">
      <c r="X137" s="5"/>
      <c r="Y137" s="5"/>
    </row>
    <row r="138" spans="1:25" ht="13.5" customHeight="1">
      <c r="X138" s="5"/>
      <c r="Y138" s="5"/>
    </row>
    <row r="139" spans="1:25" ht="13.5" customHeight="1">
      <c r="X139" s="5"/>
      <c r="Y139" s="5"/>
    </row>
    <row r="140" spans="1:25" ht="13.5" customHeight="1">
      <c r="X140" s="5"/>
      <c r="Y140" s="5"/>
    </row>
    <row r="141" spans="1:25" ht="13.5" customHeight="1">
      <c r="X141" s="5"/>
      <c r="Y141" s="5"/>
    </row>
    <row r="142" spans="1:25" ht="13.5" customHeight="1">
      <c r="X142" s="5"/>
      <c r="Y142" s="5"/>
    </row>
    <row r="143" spans="1:25" ht="13.5" customHeight="1">
      <c r="X143" s="5"/>
      <c r="Y143" s="5"/>
    </row>
    <row r="144" spans="1:25" ht="13.5" customHeight="1">
      <c r="X144" s="5"/>
      <c r="Y144" s="5"/>
    </row>
    <row r="145" spans="24:25" ht="13.5" customHeight="1">
      <c r="X145" s="5"/>
      <c r="Y145" s="5"/>
    </row>
    <row r="146" spans="24:25" ht="13.5" customHeight="1">
      <c r="X146" s="5"/>
      <c r="Y146" s="5"/>
    </row>
    <row r="147" spans="24:25" ht="13.5" customHeight="1">
      <c r="X147" s="5"/>
      <c r="Y147" s="5"/>
    </row>
    <row r="148" spans="24:25" ht="13.5" customHeight="1">
      <c r="X148" s="5"/>
      <c r="Y148" s="5"/>
    </row>
    <row r="149" spans="24:25" ht="13.5" customHeight="1">
      <c r="X149" s="5"/>
      <c r="Y149" s="5"/>
    </row>
    <row r="150" spans="24:25" ht="13.5" customHeight="1">
      <c r="X150" s="5"/>
      <c r="Y150" s="5"/>
    </row>
    <row r="151" spans="24:25" ht="13.5" customHeight="1">
      <c r="X151" s="5"/>
      <c r="Y151" s="5"/>
    </row>
    <row r="152" spans="24:25" ht="13.5" customHeight="1">
      <c r="X152" s="5"/>
      <c r="Y152" s="5"/>
    </row>
    <row r="153" spans="24:25" ht="13.5" customHeight="1">
      <c r="X153" s="5"/>
      <c r="Y153" s="5"/>
    </row>
    <row r="154" spans="24:25" ht="13.5" customHeight="1">
      <c r="X154" s="5"/>
      <c r="Y154" s="5"/>
    </row>
    <row r="155" spans="24:25" ht="13.5" customHeight="1">
      <c r="X155" s="5"/>
      <c r="Y155" s="5"/>
    </row>
    <row r="156" spans="24:25" ht="13.5" customHeight="1">
      <c r="X156" s="5"/>
      <c r="Y156" s="5"/>
    </row>
    <row r="157" spans="24:25" ht="13.5" customHeight="1">
      <c r="X157" s="5"/>
      <c r="Y157" s="5"/>
    </row>
    <row r="158" spans="24:25" ht="13.5" customHeight="1">
      <c r="X158" s="5"/>
      <c r="Y158" s="5"/>
    </row>
    <row r="159" spans="24:25" ht="13.5" customHeight="1">
      <c r="X159" s="5"/>
      <c r="Y159" s="5"/>
    </row>
    <row r="160" spans="24:25" ht="13.5" customHeight="1">
      <c r="X160" s="5"/>
      <c r="Y160" s="5"/>
    </row>
    <row r="161" spans="24:25" ht="13.5" customHeight="1">
      <c r="X161" s="5"/>
      <c r="Y161" s="5"/>
    </row>
    <row r="162" spans="24:25" ht="13.5" customHeight="1">
      <c r="X162" s="5"/>
      <c r="Y162" s="5"/>
    </row>
    <row r="163" spans="24:25" ht="13.5" customHeight="1">
      <c r="X163" s="5"/>
      <c r="Y163" s="5"/>
    </row>
    <row r="164" spans="24:25" ht="13.5" customHeight="1">
      <c r="X164" s="5"/>
      <c r="Y164" s="5"/>
    </row>
    <row r="165" spans="24:25" ht="13.5" customHeight="1">
      <c r="X165" s="5"/>
      <c r="Y165" s="5"/>
    </row>
    <row r="166" spans="24:25" ht="13.5" customHeight="1">
      <c r="X166" s="5"/>
      <c r="Y166" s="5"/>
    </row>
    <row r="167" spans="24:25" ht="13.5" customHeight="1">
      <c r="X167" s="5"/>
      <c r="Y167" s="5"/>
    </row>
    <row r="168" spans="24:25" ht="13.5" customHeight="1">
      <c r="X168" s="5"/>
      <c r="Y168" s="5"/>
    </row>
    <row r="169" spans="24:25" ht="13.5" customHeight="1">
      <c r="X169" s="5"/>
      <c r="Y169" s="5"/>
    </row>
    <row r="170" spans="24:25" ht="13.5" customHeight="1">
      <c r="X170" s="5"/>
      <c r="Y170" s="5"/>
    </row>
    <row r="171" spans="24:25" ht="13.5" customHeight="1">
      <c r="X171" s="5"/>
      <c r="Y171" s="5"/>
    </row>
    <row r="172" spans="24:25" ht="13.5" customHeight="1">
      <c r="X172" s="5"/>
      <c r="Y172" s="5"/>
    </row>
    <row r="173" spans="24:25" ht="13.5" customHeight="1">
      <c r="X173" s="5"/>
      <c r="Y173" s="5"/>
    </row>
    <row r="174" spans="24:25" ht="13.5" customHeight="1">
      <c r="X174" s="5"/>
      <c r="Y174" s="5"/>
    </row>
    <row r="175" spans="24:25" ht="13.5" customHeight="1">
      <c r="X175" s="5"/>
      <c r="Y175" s="5"/>
    </row>
    <row r="176" spans="24:25" ht="13.5" customHeight="1">
      <c r="X176" s="5"/>
      <c r="Y176" s="5"/>
    </row>
    <row r="177" spans="24:25" ht="13.5" customHeight="1">
      <c r="X177" s="5"/>
      <c r="Y177" s="5"/>
    </row>
    <row r="178" spans="24:25" ht="13.5" customHeight="1">
      <c r="X178" s="5"/>
      <c r="Y178" s="5"/>
    </row>
    <row r="179" spans="24:25" ht="13.5" customHeight="1">
      <c r="X179" s="5"/>
      <c r="Y179" s="5"/>
    </row>
    <row r="180" spans="24:25" ht="13.5" customHeight="1">
      <c r="X180" s="5"/>
      <c r="Y180" s="5"/>
    </row>
    <row r="181" spans="24:25" ht="13.5" customHeight="1">
      <c r="X181" s="5"/>
      <c r="Y181" s="5"/>
    </row>
    <row r="182" spans="24:25" ht="13.5" customHeight="1">
      <c r="X182" s="5"/>
      <c r="Y182" s="5"/>
    </row>
    <row r="183" spans="24:25" ht="13.5" customHeight="1">
      <c r="X183" s="5"/>
      <c r="Y183" s="5"/>
    </row>
    <row r="184" spans="24:25" ht="13.5" customHeight="1">
      <c r="X184" s="5"/>
      <c r="Y184" s="5"/>
    </row>
    <row r="185" spans="24:25" ht="13.5" customHeight="1">
      <c r="X185" s="5"/>
      <c r="Y185" s="5"/>
    </row>
    <row r="186" spans="24:25" ht="13.5" customHeight="1">
      <c r="X186" s="5"/>
      <c r="Y186" s="5"/>
    </row>
    <row r="187" spans="24:25" ht="13.5" customHeight="1">
      <c r="X187" s="5"/>
      <c r="Y187" s="5"/>
    </row>
    <row r="188" spans="24:25" ht="13.5" customHeight="1">
      <c r="X188" s="5"/>
      <c r="Y188" s="5"/>
    </row>
    <row r="189" spans="24:25" ht="13.5" customHeight="1">
      <c r="X189" s="5"/>
      <c r="Y189" s="5"/>
    </row>
    <row r="190" spans="24:25" ht="13.5" customHeight="1">
      <c r="X190" s="5"/>
      <c r="Y190" s="5"/>
    </row>
    <row r="191" spans="24:25" ht="13.5" customHeight="1">
      <c r="X191" s="5"/>
      <c r="Y191" s="5"/>
    </row>
    <row r="192" spans="24:25" ht="13.5" customHeight="1">
      <c r="X192" s="5"/>
      <c r="Y192" s="5"/>
    </row>
    <row r="193" spans="24:25" ht="13.5" customHeight="1">
      <c r="X193" s="5"/>
      <c r="Y193" s="5"/>
    </row>
    <row r="194" spans="24:25" ht="13.5" customHeight="1">
      <c r="X194" s="5"/>
      <c r="Y194" s="5"/>
    </row>
    <row r="195" spans="24:25" ht="13.5" customHeight="1">
      <c r="X195" s="5"/>
      <c r="Y195" s="5"/>
    </row>
    <row r="196" spans="24:25" ht="13.5" customHeight="1">
      <c r="X196" s="5"/>
      <c r="Y196" s="5"/>
    </row>
    <row r="197" spans="24:25" ht="13.5" customHeight="1">
      <c r="X197" s="5"/>
      <c r="Y197" s="5"/>
    </row>
    <row r="198" spans="24:25" ht="13.5" customHeight="1">
      <c r="X198" s="5"/>
      <c r="Y198" s="5"/>
    </row>
    <row r="199" spans="24:25" ht="13.5" customHeight="1">
      <c r="X199" s="5"/>
      <c r="Y199" s="5"/>
    </row>
    <row r="200" spans="24:25" ht="13.5" customHeight="1">
      <c r="X200" s="5"/>
      <c r="Y200" s="5"/>
    </row>
    <row r="201" spans="24:25" ht="13.5" customHeight="1">
      <c r="X201" s="5"/>
      <c r="Y201" s="5"/>
    </row>
    <row r="202" spans="24:25" ht="13.5" customHeight="1">
      <c r="X202" s="5"/>
      <c r="Y202" s="5"/>
    </row>
    <row r="203" spans="24:25" ht="13.5" customHeight="1">
      <c r="X203" s="5"/>
      <c r="Y203" s="5"/>
    </row>
    <row r="204" spans="24:25" ht="13.5" customHeight="1">
      <c r="X204" s="5"/>
      <c r="Y204" s="5"/>
    </row>
    <row r="205" spans="24:25" ht="13.5" customHeight="1">
      <c r="X205" s="5"/>
      <c r="Y205" s="5"/>
    </row>
    <row r="206" spans="24:25" ht="13.5" customHeight="1">
      <c r="X206" s="5"/>
      <c r="Y206" s="5"/>
    </row>
    <row r="207" spans="24:25" ht="13.5" customHeight="1">
      <c r="X207" s="5"/>
      <c r="Y207" s="5"/>
    </row>
    <row r="208" spans="24:25" ht="13.5" customHeight="1">
      <c r="X208" s="5"/>
      <c r="Y208" s="5"/>
    </row>
    <row r="209" spans="24:25" ht="13.5" customHeight="1">
      <c r="X209" s="5"/>
      <c r="Y209" s="5"/>
    </row>
    <row r="210" spans="24:25" ht="13.5" customHeight="1">
      <c r="X210" s="5"/>
      <c r="Y210" s="5"/>
    </row>
    <row r="211" spans="24:25" ht="13.5" customHeight="1">
      <c r="X211" s="5"/>
      <c r="Y211" s="5"/>
    </row>
    <row r="212" spans="24:25" ht="13.5" customHeight="1">
      <c r="X212" s="5"/>
      <c r="Y212" s="5"/>
    </row>
    <row r="213" spans="24:25" ht="13.5" customHeight="1">
      <c r="X213" s="5"/>
      <c r="Y213" s="5"/>
    </row>
    <row r="214" spans="24:25" ht="13.5" customHeight="1">
      <c r="X214" s="5"/>
      <c r="Y214" s="5"/>
    </row>
    <row r="215" spans="24:25" ht="13.5" customHeight="1">
      <c r="X215" s="5"/>
      <c r="Y215" s="5"/>
    </row>
    <row r="216" spans="24:25" ht="13.5" customHeight="1">
      <c r="X216" s="5"/>
      <c r="Y216" s="5"/>
    </row>
    <row r="217" spans="24:25" ht="13.5" customHeight="1">
      <c r="X217" s="5"/>
      <c r="Y217" s="5"/>
    </row>
    <row r="218" spans="24:25" ht="13.5" customHeight="1">
      <c r="X218" s="5"/>
      <c r="Y218" s="5"/>
    </row>
    <row r="219" spans="24:25" ht="13.5" customHeight="1">
      <c r="X219" s="5"/>
      <c r="Y219" s="5"/>
    </row>
    <row r="220" spans="24:25" ht="13.5" customHeight="1">
      <c r="X220" s="5"/>
      <c r="Y220" s="5"/>
    </row>
    <row r="221" spans="24:25" ht="13.5" customHeight="1">
      <c r="X221" s="5"/>
      <c r="Y221" s="5"/>
    </row>
    <row r="222" spans="24:25" ht="13.5" customHeight="1">
      <c r="X222" s="5"/>
      <c r="Y222" s="5"/>
    </row>
    <row r="223" spans="24:25" ht="13.5" customHeight="1">
      <c r="X223" s="5"/>
      <c r="Y223" s="5"/>
    </row>
    <row r="224" spans="24:25" ht="13.5" customHeight="1">
      <c r="X224" s="5"/>
      <c r="Y224" s="5"/>
    </row>
    <row r="225" spans="24:25" ht="13.5" customHeight="1">
      <c r="X225" s="5"/>
      <c r="Y225" s="5"/>
    </row>
    <row r="226" spans="24:25" ht="13.5" customHeight="1">
      <c r="X226" s="5"/>
      <c r="Y226" s="5"/>
    </row>
    <row r="227" spans="24:25" ht="13.5" customHeight="1">
      <c r="X227" s="5"/>
      <c r="Y227" s="5"/>
    </row>
    <row r="228" spans="24:25" ht="13.5" customHeight="1">
      <c r="X228" s="5"/>
      <c r="Y228" s="5"/>
    </row>
    <row r="229" spans="24:25" ht="13.5" customHeight="1">
      <c r="X229" s="5"/>
      <c r="Y229" s="5"/>
    </row>
    <row r="230" spans="24:25" ht="15.75" customHeight="1"/>
    <row r="231" spans="24:25" ht="15.75" customHeight="1"/>
    <row r="232" spans="24:25" ht="15.75" customHeight="1"/>
    <row r="233" spans="24:25" ht="15.75" customHeight="1"/>
    <row r="234" spans="24:25" ht="15.75" customHeight="1"/>
    <row r="235" spans="24:25" ht="15.75" customHeight="1"/>
    <row r="236" spans="24:25" ht="15.75" customHeight="1"/>
    <row r="237" spans="24:25" ht="15.75" customHeight="1"/>
    <row r="238" spans="24:25" ht="15.75" customHeight="1"/>
    <row r="239" spans="24:25" ht="15.75" customHeight="1"/>
    <row r="240" spans="24: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sheetData>
  <autoFilter ref="F25:F108" xr:uid="{28910D73-4744-4E07-8C25-CAAFA443CD31}"/>
  <dataConsolidate/>
  <customSheetViews>
    <customSheetView guid="{3A3565D5-53F2-4401-9C32-3D483644D33F}" fitToPage="1" showAutoFilter="1" hiddenColumns="1">
      <selection activeCell="AT17" sqref="AT17"/>
      <pageMargins left="0" right="0" top="0" bottom="0" header="0" footer="0"/>
      <pageSetup paperSize="8" scale="68" fitToHeight="0" orientation="portrait" r:id="rId1"/>
      <autoFilter ref="E25:E108" xr:uid="{00000000-0000-0000-0000-000000000000}"/>
    </customSheetView>
  </customSheetViews>
  <mergeCells count="105">
    <mergeCell ref="S28:U28"/>
    <mergeCell ref="N21:Q21"/>
    <mergeCell ref="S29:U29"/>
    <mergeCell ref="Y1:AS1"/>
    <mergeCell ref="Q13:R13"/>
    <mergeCell ref="Q14:R14"/>
    <mergeCell ref="T13:U13"/>
    <mergeCell ref="F19:R19"/>
    <mergeCell ref="F18:R18"/>
    <mergeCell ref="H22:J22"/>
    <mergeCell ref="H21:J21"/>
    <mergeCell ref="F1:W1"/>
    <mergeCell ref="F10:J10"/>
    <mergeCell ref="F12:J12"/>
    <mergeCell ref="T12:U12"/>
    <mergeCell ref="F15:J15"/>
    <mergeCell ref="Q10:R10"/>
    <mergeCell ref="M13:N13"/>
    <mergeCell ref="F13:J13"/>
    <mergeCell ref="F14:J14"/>
    <mergeCell ref="N22:R22"/>
    <mergeCell ref="O11:P11"/>
    <mergeCell ref="T10:U10"/>
    <mergeCell ref="T11:U11"/>
    <mergeCell ref="S92:U92"/>
    <mergeCell ref="S32:U32"/>
    <mergeCell ref="S33:U33"/>
    <mergeCell ref="S39:U39"/>
    <mergeCell ref="S35:U35"/>
    <mergeCell ref="S45:U45"/>
    <mergeCell ref="S44:U44"/>
    <mergeCell ref="D71:U71"/>
    <mergeCell ref="S64:U64"/>
    <mergeCell ref="S54:U54"/>
    <mergeCell ref="S55:U55"/>
    <mergeCell ref="S56:U56"/>
    <mergeCell ref="S68:U68"/>
    <mergeCell ref="S41:U41"/>
    <mergeCell ref="S42:U42"/>
    <mergeCell ref="S38:U38"/>
    <mergeCell ref="S88:U88"/>
    <mergeCell ref="S82:U82"/>
    <mergeCell ref="S89:U89"/>
    <mergeCell ref="S73:U73"/>
    <mergeCell ref="S69:U69"/>
    <mergeCell ref="D82:E82"/>
    <mergeCell ref="D85:E85"/>
    <mergeCell ref="D87:E87"/>
    <mergeCell ref="G2:J2"/>
    <mergeCell ref="G6:J6"/>
    <mergeCell ref="L3:M3"/>
    <mergeCell ref="F3:J3"/>
    <mergeCell ref="O7:V8"/>
    <mergeCell ref="O3:V6"/>
    <mergeCell ref="O2:V2"/>
    <mergeCell ref="F7:J7"/>
    <mergeCell ref="F5:J5"/>
    <mergeCell ref="Q11:R11"/>
    <mergeCell ref="F8:J8"/>
    <mergeCell ref="Q12:R12"/>
    <mergeCell ref="S106:U106"/>
    <mergeCell ref="S101:U101"/>
    <mergeCell ref="S102:U102"/>
    <mergeCell ref="S104:U104"/>
    <mergeCell ref="S76:U76"/>
    <mergeCell ref="S80:U80"/>
    <mergeCell ref="S77:U77"/>
    <mergeCell ref="S98:U98"/>
    <mergeCell ref="S90:U90"/>
    <mergeCell ref="S99:U99"/>
    <mergeCell ref="S85:U85"/>
    <mergeCell ref="S79:U79"/>
    <mergeCell ref="S87:U87"/>
    <mergeCell ref="S25:U25"/>
    <mergeCell ref="F11:J11"/>
    <mergeCell ref="M10:N10"/>
    <mergeCell ref="O10:P10"/>
    <mergeCell ref="M11:N11"/>
    <mergeCell ref="O13:P13"/>
    <mergeCell ref="F17:R17"/>
    <mergeCell ref="T17:U17"/>
    <mergeCell ref="S30:U30"/>
    <mergeCell ref="S48:U48"/>
    <mergeCell ref="S62:U62"/>
    <mergeCell ref="S67:U67"/>
    <mergeCell ref="S60:U60"/>
    <mergeCell ref="S63:U63"/>
    <mergeCell ref="S58:U58"/>
    <mergeCell ref="S59:U59"/>
    <mergeCell ref="D80:E80"/>
    <mergeCell ref="D106:E106"/>
    <mergeCell ref="D89:E89"/>
    <mergeCell ref="D90:E90"/>
    <mergeCell ref="D92:E92"/>
    <mergeCell ref="D98:E98"/>
    <mergeCell ref="D99:E99"/>
    <mergeCell ref="D88:E88"/>
    <mergeCell ref="D26:E26"/>
    <mergeCell ref="D51:E51"/>
    <mergeCell ref="D76:E76"/>
    <mergeCell ref="D77:E77"/>
    <mergeCell ref="D79:E79"/>
    <mergeCell ref="D101:E101"/>
    <mergeCell ref="D102:E102"/>
    <mergeCell ref="D104:E104"/>
  </mergeCells>
  <conditionalFormatting sqref="T9 T14 T107:T780">
    <cfRule type="cellIs" dxfId="16" priority="32" operator="equal">
      <formula>"**WISSEL**"</formula>
    </cfRule>
  </conditionalFormatting>
  <conditionalFormatting sqref="Q12">
    <cfRule type="cellIs" dxfId="15" priority="36" operator="greaterThan">
      <formula>66</formula>
    </cfRule>
  </conditionalFormatting>
  <conditionalFormatting sqref="Q12">
    <cfRule type="cellIs" dxfId="14" priority="37" operator="lessThan">
      <formula>27</formula>
    </cfRule>
  </conditionalFormatting>
  <conditionalFormatting sqref="V107">
    <cfRule type="cellIs" dxfId="13" priority="30" operator="equal">
      <formula>"**WISSEL**"</formula>
    </cfRule>
  </conditionalFormatting>
  <conditionalFormatting sqref="B1">
    <cfRule type="cellIs" dxfId="12" priority="28" operator="equal">
      <formula>"**WISSEL**"</formula>
    </cfRule>
  </conditionalFormatting>
  <conditionalFormatting sqref="V17">
    <cfRule type="cellIs" dxfId="11" priority="21" operator="equal">
      <formula>"ok"</formula>
    </cfRule>
  </conditionalFormatting>
  <conditionalFormatting sqref="V17">
    <cfRule type="cellIs" dxfId="10" priority="22" operator="equal">
      <formula>"nok"</formula>
    </cfRule>
  </conditionalFormatting>
  <conditionalFormatting sqref="F46:F47 F65:F66">
    <cfRule type="expression" dxfId="9" priority="3">
      <formula>IF($AN46=TRUE,TRUE,FALSE)</formula>
    </cfRule>
  </conditionalFormatting>
  <conditionalFormatting sqref="F31 F57 F34 F36:F37 F40 F43 F46:F47 F61 F65:F66 F76:F85 F87:F92 F98:F106">
    <cfRule type="expression" dxfId="8" priority="2">
      <formula>IF($AS31=TRUE,TRUE,FALSE)</formula>
    </cfRule>
  </conditionalFormatting>
  <dataValidations count="3">
    <dataValidation type="date" allowBlank="1" showInputMessage="1" showErrorMessage="1" sqref="S17" xr:uid="{CA82DBD8-7747-4CA9-999A-5FD082663A9C}">
      <formula1>43435</formula1>
      <formula2>45627</formula2>
    </dataValidation>
    <dataValidation type="custom" allowBlank="1" showDropDown="1" sqref="D19:E19" xr:uid="{22C27671-2763-4DAD-946D-A0DE19667DBF}">
      <formula1>OR(NOT(ISERROR(DATEVALUE(D19))), AND(ISNUMBER(D19), LEFT(CELL("format", D19))="D"))</formula1>
    </dataValidation>
    <dataValidation type="list" errorStyle="information" allowBlank="1" showErrorMessage="1" sqref="R21 M21:M22 G21:G22" xr:uid="{FEA1A3C4-814E-4440-8888-959BC00FCE1D}">
      <formula1>$C$10:$C$11</formula1>
    </dataValidation>
  </dataValidations>
  <pageMargins left="0.23622047244094491" right="0.23622047244094491" top="0.31496062992125984" bottom="0.27559055118110237" header="0" footer="0"/>
  <pageSetup paperSize="8" scale="68" fitToHeight="0" orientation="portrait" r:id="rId2"/>
  <ignoredErrors>
    <ignoredError sqref="Q12" formula="1"/>
  </ignoredErrors>
  <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CB3C489D-C89C-4B91-9221-A1550B4F40AA}">
          <x14:formula1>
            <xm:f>lijsten!$C$5:$C$8</xm:f>
          </x14:formula1>
          <xm:sqref>F11</xm:sqref>
        </x14:dataValidation>
        <x14:dataValidation type="list" allowBlank="1" showInputMessage="1" showErrorMessage="1" xr:uid="{D885022A-9427-4F0D-8623-97B8D34B1773}">
          <x14:formula1>
            <xm:f>lijsten!$A$5:$A$10</xm:f>
          </x14:formula1>
          <xm:sqref>F12</xm:sqref>
        </x14:dataValidation>
        <x14:dataValidation type="list" allowBlank="1" showInputMessage="1" showErrorMessage="1" xr:uid="{7FF3A228-165A-41AC-9E99-292E5D4F7F96}">
          <x14:formula1>
            <xm:f>lijsten!$C$12:$C$13</xm:f>
          </x14:formula1>
          <xm:sqref>F13</xm:sqref>
        </x14:dataValidation>
        <x14:dataValidation type="list" allowBlank="1" showInputMessage="1" showErrorMessage="1" xr:uid="{E9E335C0-9433-4D3F-A6C6-23D10A38D23F}">
          <x14:formula1>
            <xm:f>lijsten!$E$10:$E$13</xm:f>
          </x14:formula1>
          <xm:sqref>F14</xm:sqref>
        </x14:dataValidation>
        <x14:dataValidation type="list" errorStyle="information" allowBlank="1" showErrorMessage="1" xr:uid="{A1520268-8F31-424A-87F8-178EFB84E10D}">
          <x14:formula1>
            <xm:f>lijsten!$C$12:$C$13</xm:f>
          </x14:formula1>
          <xm:sqref>K21:K22</xm:sqref>
        </x14:dataValidation>
        <x14:dataValidation type="list" allowBlank="1" showInputMessage="1" showErrorMessage="1" xr:uid="{5492F0BF-D5D1-47B7-A446-601F84415B6F}">
          <x14:formula1>
            <xm:f>lijsten!$C$26:$C$34</xm:f>
          </x14:formula1>
          <xm:sqref>F15</xm:sqref>
        </x14:dataValidation>
        <x14:dataValidation type="list" allowBlank="1" showInputMessage="1" showErrorMessage="1" xr:uid="{42B714EC-E0FA-4C21-B78B-7B5A1E93F9A5}">
          <x14:formula1>
            <xm:f>lijsten!$E$26:$E$28</xm:f>
          </x14:formula1>
          <xm:sqref>F10</xm:sqref>
        </x14:dataValidation>
        <x14:dataValidation type="list" allowBlank="1" showErrorMessage="1" errorTitle="Kies uit: c,t,x,xx,xxx,evk,evc" error="Foutieve keuze, kijk input na!" promptTitle="Kies uit" prompt="Foute input, pas aan" xr:uid="{E2CB8254-BD9B-4EF0-98CD-9D8FF9F44F3F}">
          <x14:formula1>
            <xm:f>lijsten!$A$37:$A$44</xm:f>
          </x14:formula1>
          <xm:sqref>F28:F30 F32:F33 F35 F38:F39 F41:F42 F44:F45 F48 F54:F56 F58:F60 F62:F64 F67:F69</xm:sqref>
        </x14:dataValidation>
        <x14:dataValidation type="list" allowBlank="1" showErrorMessage="1" errorTitle="Kies uit c,t,evk,evc, nvt" error="Foutieve keuze, kijk input na!_x000a_" xr:uid="{FCC4C8FD-4F45-4829-ACCD-CC6344E9EAB9}">
          <x14:formula1>
            <xm:f>lijsten!$C$37:$C$41</xm:f>
          </x14:formula1>
          <xm:sqref>F76:F77 F79:F80 F82 F85 F87:F90 F92 F98:F99 F101:F102 F104 F106</xm:sqref>
        </x14:dataValidation>
        <x14:dataValidation type="list" allowBlank="1" showInputMessage="1" showErrorMessage="1" xr:uid="{9C7011C4-5C3B-4FCC-A70C-803ED18F3F0C}">
          <x14:formula1>
            <xm:f>lijsten!$E$33:$E$38</xm:f>
          </x14:formula1>
          <xm:sqref>F3</xm:sqref>
        </x14:dataValidation>
        <x14:dataValidation type="list" allowBlank="1" showInputMessage="1" showErrorMessage="1" xr:uid="{90FE2593-8F30-41D7-A2D0-C63AA48AE9A2}">
          <x14:formula1>
            <xm:f>lijsten!$E$41:$E$47</xm:f>
          </x14:formula1>
          <xm:sqref>L3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AQ931"/>
  <sheetViews>
    <sheetView zoomScaleNormal="100" workbookViewId="0">
      <selection activeCell="O3" sqref="O3:W6"/>
    </sheetView>
  </sheetViews>
  <sheetFormatPr defaultColWidth="14.44140625" defaultRowHeight="15" customHeight="1" outlineLevelRow="1"/>
  <cols>
    <col min="1" max="1" width="4.109375" customWidth="1"/>
    <col min="2" max="2" width="5" customWidth="1"/>
    <col min="3" max="3" width="4.6640625" customWidth="1"/>
    <col min="4" max="4" width="35.6640625" customWidth="1"/>
    <col min="5" max="5" width="6.33203125" customWidth="1"/>
    <col min="6" max="6" width="25.6640625" customWidth="1"/>
    <col min="7" max="11" width="5.33203125" customWidth="1"/>
    <col min="12" max="12" width="26.44140625" customWidth="1"/>
    <col min="13" max="17" width="5.33203125" customWidth="1"/>
    <col min="18" max="19" width="5.5546875" customWidth="1"/>
    <col min="20" max="20" width="12.109375" customWidth="1"/>
    <col min="21" max="21" width="7.6640625" customWidth="1"/>
    <col min="22" max="22" width="12.6640625" customWidth="1"/>
    <col min="23" max="23" width="6.33203125" customWidth="1"/>
    <col min="24" max="24" width="4.6640625" customWidth="1"/>
    <col min="25" max="25" width="2.5546875" customWidth="1"/>
    <col min="26" max="26" width="10.33203125" hidden="1" customWidth="1"/>
    <col min="27" max="28" width="14.44140625" hidden="1" customWidth="1"/>
    <col min="29" max="29" width="4" style="195" hidden="1" customWidth="1"/>
    <col min="30" max="33" width="3.5546875" style="195" hidden="1" customWidth="1"/>
    <col min="34" max="34" width="1.6640625" hidden="1" customWidth="1"/>
    <col min="35" max="35" width="22.88671875" hidden="1" customWidth="1"/>
    <col min="36" max="36" width="17.33203125" hidden="1" customWidth="1"/>
    <col min="37" max="37" width="5.33203125" hidden="1" customWidth="1"/>
    <col min="38" max="38" width="4" hidden="1" customWidth="1"/>
    <col min="39" max="39" width="10.5546875" hidden="1" customWidth="1"/>
    <col min="40" max="40" width="6" hidden="1" customWidth="1"/>
    <col min="41" max="41" width="6.88671875" hidden="1" customWidth="1"/>
  </cols>
  <sheetData>
    <row r="1" spans="2:41" ht="53.4" customHeight="1" thickBot="1">
      <c r="B1" s="69"/>
      <c r="C1" s="70"/>
      <c r="D1" s="82"/>
      <c r="E1" s="82"/>
      <c r="F1" s="563" t="str">
        <f>"Graduaat Informatica - academiejaar "&amp;lijsten!C2&amp;" | Brussel &amp; Aalst  AVOND"</f>
        <v>Graduaat Informatica - academiejaar 2024-2025 | Brussel &amp; Aalst  AVOND</v>
      </c>
      <c r="G1" s="563"/>
      <c r="H1" s="563"/>
      <c r="I1" s="563"/>
      <c r="J1" s="563"/>
      <c r="K1" s="563"/>
      <c r="L1" s="563"/>
      <c r="M1" s="563"/>
      <c r="N1" s="563"/>
      <c r="O1" s="563"/>
      <c r="P1" s="563"/>
      <c r="Q1" s="563"/>
      <c r="R1" s="563"/>
      <c r="S1" s="563"/>
      <c r="T1" s="563"/>
      <c r="U1" s="563"/>
      <c r="V1" s="563"/>
      <c r="W1" s="563"/>
      <c r="X1" s="563"/>
      <c r="Z1" s="629" t="s">
        <v>24</v>
      </c>
      <c r="AA1" s="630"/>
      <c r="AB1" s="630"/>
      <c r="AC1" s="630"/>
      <c r="AD1" s="630"/>
      <c r="AE1" s="630"/>
      <c r="AF1" s="630"/>
      <c r="AG1" s="630"/>
      <c r="AH1" s="630"/>
      <c r="AI1" s="630"/>
      <c r="AJ1" s="630"/>
      <c r="AK1" s="630"/>
      <c r="AL1" s="630"/>
      <c r="AM1" s="630"/>
      <c r="AN1" s="630"/>
      <c r="AO1" s="631"/>
    </row>
    <row r="2" spans="2:41" ht="19.5" customHeight="1">
      <c r="B2" s="163"/>
      <c r="C2" s="164"/>
      <c r="D2" s="165" t="s">
        <v>25</v>
      </c>
      <c r="E2" s="165"/>
      <c r="F2" s="324">
        <f ca="1">NOW()</f>
        <v>45537.714936805554</v>
      </c>
      <c r="G2" s="524"/>
      <c r="H2" s="524"/>
      <c r="I2" s="524"/>
      <c r="J2" s="524"/>
      <c r="K2" s="166"/>
      <c r="L2" s="325" t="s">
        <v>26</v>
      </c>
      <c r="M2" s="166"/>
      <c r="N2" s="166"/>
      <c r="O2" s="541" t="s">
        <v>305</v>
      </c>
      <c r="P2" s="541"/>
      <c r="Q2" s="541"/>
      <c r="R2" s="541"/>
      <c r="S2" s="541"/>
      <c r="T2" s="541"/>
      <c r="U2" s="541"/>
      <c r="V2" s="541"/>
      <c r="W2" s="541"/>
      <c r="X2" s="167"/>
    </row>
    <row r="3" spans="2:41" ht="19.5" customHeight="1">
      <c r="B3" s="168"/>
      <c r="C3" s="41"/>
      <c r="D3" s="46" t="s">
        <v>27</v>
      </c>
      <c r="E3" s="46"/>
      <c r="F3" s="529" t="s">
        <v>28</v>
      </c>
      <c r="G3" s="529"/>
      <c r="H3" s="529"/>
      <c r="I3" s="529"/>
      <c r="J3" s="529"/>
      <c r="K3" s="43"/>
      <c r="L3" s="528" t="s">
        <v>29</v>
      </c>
      <c r="M3" s="528"/>
      <c r="N3" s="43"/>
      <c r="O3" s="617"/>
      <c r="P3" s="618"/>
      <c r="Q3" s="618"/>
      <c r="R3" s="618"/>
      <c r="S3" s="618"/>
      <c r="T3" s="618"/>
      <c r="U3" s="618"/>
      <c r="V3" s="618"/>
      <c r="W3" s="619"/>
      <c r="X3" s="169"/>
    </row>
    <row r="4" spans="2:41" ht="7.2" customHeight="1">
      <c r="B4" s="168"/>
      <c r="C4" s="41"/>
      <c r="D4" s="45"/>
      <c r="E4" s="45"/>
      <c r="F4" s="43"/>
      <c r="G4" s="43"/>
      <c r="H4" s="43"/>
      <c r="I4" s="43"/>
      <c r="J4" s="43"/>
      <c r="K4" s="43"/>
      <c r="L4" s="42"/>
      <c r="M4" s="43"/>
      <c r="N4" s="43"/>
      <c r="O4" s="620"/>
      <c r="P4" s="621"/>
      <c r="Q4" s="621"/>
      <c r="R4" s="621"/>
      <c r="S4" s="621"/>
      <c r="T4" s="621"/>
      <c r="U4" s="621"/>
      <c r="V4" s="621"/>
      <c r="W4" s="622"/>
      <c r="X4" s="169"/>
    </row>
    <row r="5" spans="2:41" ht="15.75" customHeight="1">
      <c r="B5" s="168"/>
      <c r="C5" s="8"/>
      <c r="D5" s="46" t="s">
        <v>30</v>
      </c>
      <c r="E5" s="46"/>
      <c r="F5" s="588" t="s">
        <v>31</v>
      </c>
      <c r="G5" s="589"/>
      <c r="H5" s="589"/>
      <c r="I5" s="589"/>
      <c r="J5" s="590"/>
      <c r="K5" s="43"/>
      <c r="L5" s="42"/>
      <c r="M5" s="42"/>
      <c r="N5" s="42"/>
      <c r="O5" s="620"/>
      <c r="P5" s="621"/>
      <c r="Q5" s="621"/>
      <c r="R5" s="621"/>
      <c r="S5" s="621"/>
      <c r="T5" s="621"/>
      <c r="U5" s="621"/>
      <c r="V5" s="621"/>
      <c r="W5" s="622"/>
      <c r="X5" s="169"/>
    </row>
    <row r="6" spans="2:41" ht="15.75" customHeight="1">
      <c r="B6" s="168"/>
      <c r="C6" s="8"/>
      <c r="D6" s="46" t="s">
        <v>32</v>
      </c>
      <c r="E6" s="46"/>
      <c r="F6" s="206"/>
      <c r="G6" s="588"/>
      <c r="H6" s="589"/>
      <c r="I6" s="589"/>
      <c r="J6" s="590"/>
      <c r="K6" s="43"/>
      <c r="L6" s="42"/>
      <c r="M6" s="42"/>
      <c r="N6" s="42"/>
      <c r="O6" s="623"/>
      <c r="P6" s="624"/>
      <c r="Q6" s="624"/>
      <c r="R6" s="624"/>
      <c r="S6" s="624"/>
      <c r="T6" s="624"/>
      <c r="U6" s="624"/>
      <c r="V6" s="624"/>
      <c r="W6" s="625"/>
      <c r="X6" s="169"/>
    </row>
    <row r="7" spans="2:41" ht="15.75" customHeight="1">
      <c r="B7" s="168"/>
      <c r="C7" s="8"/>
      <c r="D7" s="46" t="s">
        <v>33</v>
      </c>
      <c r="E7" s="46"/>
      <c r="F7" s="591" t="str">
        <f>IF(F6&lt;&gt;"",LOWER(G6&amp;"."&amp;SUBSTITUTE(F6," ",""))&amp;"@"&amp;"student.odisee.be","")</f>
        <v/>
      </c>
      <c r="G7" s="592"/>
      <c r="H7" s="592"/>
      <c r="I7" s="592"/>
      <c r="J7" s="593"/>
      <c r="K7" s="43"/>
      <c r="L7" s="42"/>
      <c r="M7" s="42"/>
      <c r="N7" s="42"/>
      <c r="O7" s="530"/>
      <c r="P7" s="530"/>
      <c r="Q7" s="530"/>
      <c r="R7" s="530"/>
      <c r="S7" s="530"/>
      <c r="T7" s="530"/>
      <c r="U7" s="530"/>
      <c r="V7" s="530"/>
      <c r="W7" s="530"/>
      <c r="X7" s="169"/>
    </row>
    <row r="8" spans="2:41" ht="15.75" customHeight="1">
      <c r="B8" s="168"/>
      <c r="C8" s="8"/>
      <c r="D8" s="46" t="s">
        <v>34</v>
      </c>
      <c r="E8" s="46"/>
      <c r="F8" s="588"/>
      <c r="G8" s="589"/>
      <c r="H8" s="589"/>
      <c r="I8" s="589"/>
      <c r="J8" s="590"/>
      <c r="K8" s="43"/>
      <c r="L8" s="42"/>
      <c r="M8" s="42"/>
      <c r="N8" s="42"/>
      <c r="O8" s="531"/>
      <c r="P8" s="531"/>
      <c r="Q8" s="531"/>
      <c r="R8" s="531"/>
      <c r="S8" s="531"/>
      <c r="T8" s="531"/>
      <c r="U8" s="531"/>
      <c r="V8" s="531"/>
      <c r="W8" s="531"/>
      <c r="X8" s="169"/>
    </row>
    <row r="9" spans="2:41" ht="15.75" customHeight="1" thickBot="1">
      <c r="B9" s="168"/>
      <c r="C9" s="8"/>
      <c r="D9" s="50"/>
      <c r="E9" s="50"/>
      <c r="F9" s="7"/>
      <c r="G9" s="8"/>
      <c r="H9" s="8"/>
      <c r="I9" s="8"/>
      <c r="J9" s="8"/>
      <c r="K9" s="8"/>
      <c r="L9" s="42"/>
      <c r="M9" s="42"/>
      <c r="N9" s="42"/>
      <c r="O9" s="8"/>
      <c r="P9" s="8"/>
      <c r="Q9" s="47"/>
      <c r="R9" s="47"/>
      <c r="S9" s="8"/>
      <c r="T9" s="47"/>
      <c r="U9" s="48"/>
      <c r="V9" s="47"/>
      <c r="W9" s="49"/>
      <c r="X9" s="169"/>
    </row>
    <row r="10" spans="2:41" ht="15.75" customHeight="1" thickBot="1">
      <c r="B10" s="168"/>
      <c r="C10" s="51"/>
      <c r="D10" s="52" t="s">
        <v>35</v>
      </c>
      <c r="E10" s="52"/>
      <c r="F10" s="626" t="s">
        <v>36</v>
      </c>
      <c r="G10" s="627"/>
      <c r="H10" s="627"/>
      <c r="I10" s="627"/>
      <c r="J10" s="628"/>
      <c r="K10" s="42"/>
      <c r="L10" s="44"/>
      <c r="M10" s="522" t="s">
        <v>37</v>
      </c>
      <c r="N10" s="601"/>
      <c r="O10" s="522" t="s">
        <v>38</v>
      </c>
      <c r="P10" s="601"/>
      <c r="Q10" s="522" t="s">
        <v>192</v>
      </c>
      <c r="R10" s="601"/>
      <c r="S10" s="390" t="s">
        <v>193</v>
      </c>
      <c r="T10" s="187" t="s">
        <v>39</v>
      </c>
      <c r="U10" s="48"/>
      <c r="V10" s="186"/>
      <c r="W10" s="26"/>
      <c r="X10" s="169"/>
    </row>
    <row r="11" spans="2:41" ht="15.75" customHeight="1" thickBot="1">
      <c r="B11" s="168"/>
      <c r="C11" s="8"/>
      <c r="D11" s="52" t="s">
        <v>40</v>
      </c>
      <c r="E11" s="52"/>
      <c r="F11" s="564" t="s">
        <v>36</v>
      </c>
      <c r="G11" s="565"/>
      <c r="H11" s="565"/>
      <c r="I11" s="565"/>
      <c r="J11" s="566"/>
      <c r="K11" s="42"/>
      <c r="L11" s="53" t="s">
        <v>41</v>
      </c>
      <c r="M11" s="602">
        <f>Q26+Q75</f>
        <v>0</v>
      </c>
      <c r="N11" s="603"/>
      <c r="O11" s="604">
        <f>Q37+Q83</f>
        <v>0</v>
      </c>
      <c r="P11" s="605"/>
      <c r="Q11" s="606">
        <f>Q53+Q91</f>
        <v>0</v>
      </c>
      <c r="R11" s="607"/>
      <c r="S11" s="190">
        <f>Q67</f>
        <v>0</v>
      </c>
      <c r="T11" s="188">
        <f>SUM(M11:S11)</f>
        <v>0</v>
      </c>
      <c r="U11" s="48"/>
      <c r="V11" s="186" t="s">
        <v>42</v>
      </c>
      <c r="W11" s="27">
        <f>SUM(M26:N26,M37:N37,M53:N53,M67:N67)</f>
        <v>0</v>
      </c>
      <c r="X11" s="169"/>
    </row>
    <row r="12" spans="2:41" ht="15.75" customHeight="1" thickBot="1">
      <c r="B12" s="168"/>
      <c r="C12" s="54"/>
      <c r="D12" s="52" t="s">
        <v>43</v>
      </c>
      <c r="E12" s="52"/>
      <c r="F12" s="564" t="s">
        <v>36</v>
      </c>
      <c r="G12" s="565"/>
      <c r="H12" s="565"/>
      <c r="I12" s="565"/>
      <c r="J12" s="566"/>
      <c r="K12" s="42"/>
      <c r="L12" s="9" t="s">
        <v>44</v>
      </c>
      <c r="M12" s="191">
        <f>M26+N26</f>
        <v>0</v>
      </c>
      <c r="N12" s="191">
        <f>SUM(O26:P26)</f>
        <v>0</v>
      </c>
      <c r="O12" s="192">
        <f>M37+N37</f>
        <v>0</v>
      </c>
      <c r="P12" s="192">
        <f>SUM(O37:P37)</f>
        <v>0</v>
      </c>
      <c r="Q12" s="193">
        <f>M53+N53</f>
        <v>0</v>
      </c>
      <c r="R12" s="193">
        <f>SUM(O53:P53)</f>
        <v>0</v>
      </c>
      <c r="S12" s="190">
        <f>SUM(M67:P67)</f>
        <v>0</v>
      </c>
      <c r="T12" s="188">
        <f>SUM(M12:S12)</f>
        <v>0</v>
      </c>
      <c r="U12" s="48"/>
      <c r="V12" s="186" t="s">
        <v>45</v>
      </c>
      <c r="W12" s="28">
        <f>SUM(O26:P26,O37:P37,O53:P53,O67:P67)</f>
        <v>0</v>
      </c>
      <c r="X12" s="169"/>
    </row>
    <row r="13" spans="2:41" ht="15.75" customHeight="1" thickBot="1">
      <c r="B13" s="168"/>
      <c r="C13" s="8"/>
      <c r="D13" s="52" t="s">
        <v>46</v>
      </c>
      <c r="E13" s="52"/>
      <c r="F13" s="564" t="s">
        <v>47</v>
      </c>
      <c r="G13" s="565"/>
      <c r="H13" s="565"/>
      <c r="I13" s="565"/>
      <c r="J13" s="566"/>
      <c r="K13" s="42"/>
      <c r="L13" s="9" t="s">
        <v>48</v>
      </c>
      <c r="M13" s="608">
        <f>IF(30-SUM(M26:Q26)&lt;0,0,30-SUM(M26:Q26))</f>
        <v>30</v>
      </c>
      <c r="N13" s="609"/>
      <c r="O13" s="604">
        <f>IF(30-SUM(M37:Q37)&lt;0,0,30-SUM(M37:Q37))</f>
        <v>30</v>
      </c>
      <c r="P13" s="605"/>
      <c r="Q13" s="606">
        <f>IF(30-SUM(M53:Q53)&lt;0,0,30-SUM(M53:Q53))</f>
        <v>30</v>
      </c>
      <c r="R13" s="607"/>
      <c r="S13" s="190">
        <f>IF(30-SUM(M67:Q67)&lt;0,0,30-SUM(M67:Q67))</f>
        <v>30</v>
      </c>
      <c r="T13" s="189">
        <f>SUM(M13:S13)</f>
        <v>120</v>
      </c>
      <c r="U13" s="48"/>
      <c r="V13" s="186"/>
      <c r="W13" s="29"/>
      <c r="X13" s="169"/>
    </row>
    <row r="14" spans="2:41" ht="15.75" customHeight="1" thickBot="1">
      <c r="B14" s="168"/>
      <c r="C14" s="8"/>
      <c r="D14" s="46" t="s">
        <v>49</v>
      </c>
      <c r="E14" s="46"/>
      <c r="F14" s="564" t="s">
        <v>36</v>
      </c>
      <c r="G14" s="565"/>
      <c r="H14" s="565"/>
      <c r="I14" s="565"/>
      <c r="J14" s="566"/>
      <c r="K14" s="42"/>
      <c r="L14" s="44"/>
      <c r="M14" s="44"/>
      <c r="N14" s="44"/>
      <c r="O14" s="44"/>
      <c r="P14" s="44"/>
      <c r="Q14" s="55"/>
      <c r="R14" s="55"/>
      <c r="S14" s="55"/>
      <c r="T14" s="189">
        <f>SUM(T11:T13)</f>
        <v>120</v>
      </c>
      <c r="U14" s="56"/>
      <c r="V14" s="55"/>
      <c r="W14" s="57"/>
      <c r="X14" s="169"/>
    </row>
    <row r="15" spans="2:41" ht="15.75" customHeight="1">
      <c r="B15" s="168"/>
      <c r="C15" s="8"/>
      <c r="D15" s="52" t="s">
        <v>50</v>
      </c>
      <c r="E15" s="52"/>
      <c r="F15" s="564" t="s">
        <v>283</v>
      </c>
      <c r="G15" s="565"/>
      <c r="H15" s="565"/>
      <c r="I15" s="565"/>
      <c r="J15" s="566"/>
      <c r="K15" s="42"/>
      <c r="L15" s="8"/>
      <c r="M15" s="8"/>
      <c r="N15" s="8"/>
      <c r="O15" s="58"/>
      <c r="P15" s="58"/>
      <c r="Q15" s="8"/>
      <c r="R15" s="8"/>
      <c r="S15" s="59"/>
      <c r="T15" s="59"/>
      <c r="U15" s="59"/>
      <c r="V15" s="59"/>
      <c r="W15" s="59"/>
      <c r="X15" s="169"/>
    </row>
    <row r="16" spans="2:41" ht="15.75" customHeight="1" thickBot="1">
      <c r="B16" s="168"/>
      <c r="C16" s="8"/>
      <c r="D16" s="8"/>
      <c r="E16" s="8"/>
      <c r="F16" s="8"/>
      <c r="G16" s="8"/>
      <c r="H16" s="8"/>
      <c r="I16" s="8"/>
      <c r="J16" s="8"/>
      <c r="K16" s="8"/>
      <c r="L16" s="8"/>
      <c r="M16" s="8"/>
      <c r="N16" s="8"/>
      <c r="O16" s="58"/>
      <c r="P16" s="58"/>
      <c r="Q16" s="8"/>
      <c r="R16" s="8"/>
      <c r="S16" s="8"/>
      <c r="T16" s="59"/>
      <c r="U16" s="59"/>
      <c r="V16" s="59"/>
      <c r="W16" s="59"/>
      <c r="X16" s="169"/>
    </row>
    <row r="17" spans="1:43" ht="28.2" customHeight="1" thickBot="1">
      <c r="B17" s="157"/>
      <c r="C17" s="8"/>
      <c r="D17" s="170" t="s">
        <v>52</v>
      </c>
      <c r="E17" s="170"/>
      <c r="F17" s="519"/>
      <c r="G17" s="520"/>
      <c r="H17" s="520"/>
      <c r="I17" s="520"/>
      <c r="J17" s="520"/>
      <c r="K17" s="520"/>
      <c r="L17" s="520"/>
      <c r="M17" s="520"/>
      <c r="N17" s="520"/>
      <c r="O17" s="520"/>
      <c r="P17" s="520"/>
      <c r="Q17" s="520"/>
      <c r="R17" s="520"/>
      <c r="S17" s="521"/>
      <c r="T17" s="207">
        <f ca="1">NOW()</f>
        <v>45537.714936805554</v>
      </c>
      <c r="U17" s="522" t="s">
        <v>53</v>
      </c>
      <c r="V17" s="523"/>
      <c r="W17" s="177" t="str">
        <f>IF($T$12&gt;72, "nok","ok")</f>
        <v>ok</v>
      </c>
      <c r="X17" s="171"/>
      <c r="Y17" s="5"/>
      <c r="Z17" s="5"/>
    </row>
    <row r="18" spans="1:43" ht="28.2" customHeight="1">
      <c r="B18" s="157"/>
      <c r="C18" s="8"/>
      <c r="D18" s="161" t="s">
        <v>54</v>
      </c>
      <c r="E18" s="161"/>
      <c r="F18" s="519"/>
      <c r="G18" s="520"/>
      <c r="H18" s="520"/>
      <c r="I18" s="520"/>
      <c r="J18" s="520"/>
      <c r="K18" s="520"/>
      <c r="L18" s="520"/>
      <c r="M18" s="520"/>
      <c r="N18" s="520"/>
      <c r="O18" s="520"/>
      <c r="P18" s="520"/>
      <c r="Q18" s="520"/>
      <c r="R18" s="520"/>
      <c r="S18" s="521"/>
      <c r="T18" s="158" t="s">
        <v>55</v>
      </c>
      <c r="U18" s="59"/>
      <c r="V18" s="59"/>
      <c r="W18" s="59"/>
      <c r="X18" s="171"/>
      <c r="Y18" s="5"/>
      <c r="Z18" s="5"/>
    </row>
    <row r="19" spans="1:43" ht="28.2" customHeight="1">
      <c r="B19" s="157"/>
      <c r="C19" s="8"/>
      <c r="D19" s="162"/>
      <c r="E19" s="162"/>
      <c r="F19" s="519"/>
      <c r="G19" s="520"/>
      <c r="H19" s="520"/>
      <c r="I19" s="520"/>
      <c r="J19" s="520"/>
      <c r="K19" s="520"/>
      <c r="L19" s="520"/>
      <c r="M19" s="520"/>
      <c r="N19" s="520"/>
      <c r="O19" s="520"/>
      <c r="P19" s="520"/>
      <c r="Q19" s="520"/>
      <c r="R19" s="520"/>
      <c r="S19" s="521"/>
      <c r="T19" s="158" t="s">
        <v>55</v>
      </c>
      <c r="U19" s="59"/>
      <c r="V19" s="59"/>
      <c r="W19" s="59"/>
      <c r="X19" s="171"/>
      <c r="Y19" s="5"/>
      <c r="Z19" s="5"/>
    </row>
    <row r="20" spans="1:43" ht="15.75" hidden="1" customHeight="1">
      <c r="A20" s="6"/>
      <c r="B20" s="168"/>
      <c r="C20" s="44"/>
      <c r="D20" s="44"/>
      <c r="E20" s="44"/>
      <c r="F20" s="44"/>
      <c r="G20" s="44"/>
      <c r="H20" s="44"/>
      <c r="I20" s="44"/>
      <c r="J20" s="44"/>
      <c r="K20" s="44"/>
      <c r="L20" s="44"/>
      <c r="M20" s="44"/>
      <c r="N20" s="44"/>
      <c r="O20" s="44"/>
      <c r="P20" s="44"/>
      <c r="Q20" s="44"/>
      <c r="R20" s="44"/>
      <c r="S20" s="44"/>
      <c r="T20" s="44"/>
      <c r="U20" s="44"/>
      <c r="V20" s="44"/>
      <c r="W20" s="44"/>
      <c r="X20" s="171"/>
      <c r="Y20" s="5"/>
    </row>
    <row r="21" spans="1:43" ht="23.4" hidden="1" customHeight="1">
      <c r="B21" s="157"/>
      <c r="C21" s="8"/>
      <c r="D21" s="185" t="s">
        <v>56</v>
      </c>
      <c r="E21" s="185"/>
      <c r="F21" s="194" t="s">
        <v>57</v>
      </c>
      <c r="G21" s="184" t="e">
        <f>#REF!</f>
        <v>#REF!</v>
      </c>
      <c r="H21" s="551" t="s">
        <v>58</v>
      </c>
      <c r="I21" s="552"/>
      <c r="J21" s="553"/>
      <c r="K21" s="184" t="e">
        <f>#REF!</f>
        <v>#REF!</v>
      </c>
      <c r="L21" s="183" t="s">
        <v>59</v>
      </c>
      <c r="M21" s="317" t="e">
        <f>#REF!</f>
        <v>#REF!</v>
      </c>
      <c r="N21" s="551" t="s">
        <v>60</v>
      </c>
      <c r="O21" s="552"/>
      <c r="P21" s="552"/>
      <c r="Q21" s="553"/>
      <c r="R21" s="318" t="e">
        <f>#REF!</f>
        <v>#REF!</v>
      </c>
      <c r="S21" s="59"/>
      <c r="T21" s="59"/>
      <c r="U21" s="59"/>
      <c r="V21" s="59"/>
      <c r="W21" s="59"/>
      <c r="X21" s="171"/>
      <c r="Y21" s="5"/>
      <c r="Z21" s="5"/>
    </row>
    <row r="22" spans="1:43" ht="23.4" hidden="1" customHeight="1">
      <c r="B22" s="157"/>
      <c r="C22" s="8"/>
      <c r="D22" s="185"/>
      <c r="E22" s="185"/>
      <c r="F22" s="194" t="s">
        <v>61</v>
      </c>
      <c r="G22" s="184" t="e">
        <f>#REF!</f>
        <v>#REF!</v>
      </c>
      <c r="H22" s="551" t="s">
        <v>62</v>
      </c>
      <c r="I22" s="552"/>
      <c r="J22" s="553"/>
      <c r="K22" s="184" t="e">
        <f>#REF!</f>
        <v>#REF!</v>
      </c>
      <c r="L22" s="551"/>
      <c r="M22" s="552"/>
      <c r="N22" s="552"/>
      <c r="O22" s="552"/>
      <c r="P22" s="552"/>
      <c r="Q22" s="552"/>
      <c r="R22" s="553"/>
      <c r="S22" s="59"/>
      <c r="T22" s="59"/>
      <c r="U22" s="59"/>
      <c r="V22" s="59"/>
      <c r="W22" s="59"/>
      <c r="X22" s="171"/>
      <c r="Y22" s="5"/>
      <c r="Z22" s="5"/>
    </row>
    <row r="23" spans="1:43" ht="13.95" customHeight="1">
      <c r="B23" s="168"/>
      <c r="C23" s="44"/>
      <c r="D23" s="44"/>
      <c r="E23" s="44"/>
      <c r="F23" s="44"/>
      <c r="G23" s="44"/>
      <c r="H23" s="44"/>
      <c r="I23" s="44"/>
      <c r="J23" s="44"/>
      <c r="K23" s="44"/>
      <c r="L23" s="44"/>
      <c r="M23" s="44"/>
      <c r="N23" s="44"/>
      <c r="O23" s="44"/>
      <c r="P23" s="44"/>
      <c r="Q23" s="44"/>
      <c r="R23" s="44"/>
      <c r="S23" s="44"/>
      <c r="T23" s="44"/>
      <c r="U23" s="44"/>
      <c r="V23" s="44"/>
      <c r="W23" s="44"/>
      <c r="X23" s="169"/>
    </row>
    <row r="24" spans="1:43" ht="13.95" customHeight="1" thickBot="1">
      <c r="B24" s="168"/>
      <c r="C24" s="267"/>
      <c r="D24" s="268"/>
      <c r="E24" s="474"/>
      <c r="F24" s="352"/>
      <c r="G24" s="269"/>
      <c r="H24" s="269"/>
      <c r="I24" s="269"/>
      <c r="J24" s="269"/>
      <c r="K24" s="269"/>
      <c r="L24" s="270"/>
      <c r="M24" s="270"/>
      <c r="N24" s="270"/>
      <c r="O24" s="270"/>
      <c r="P24" s="270"/>
      <c r="Q24" s="270"/>
      <c r="R24" s="270"/>
      <c r="S24" s="269"/>
      <c r="T24" s="269"/>
      <c r="U24" s="271"/>
      <c r="V24" s="353"/>
      <c r="W24" s="354"/>
      <c r="X24" s="169"/>
      <c r="Z24" t="s">
        <v>65</v>
      </c>
      <c r="AA24" t="str">
        <f>IF(OR(ISNUMBER(SEARCH("Program",F10)),F10="selecteer optie"),"P","SN")</f>
        <v>P</v>
      </c>
      <c r="AB24" s="23"/>
    </row>
    <row r="25" spans="1:43" ht="24.6" customHeight="1" thickBot="1">
      <c r="B25" s="168"/>
      <c r="C25" s="355"/>
      <c r="D25" s="391" t="s">
        <v>194</v>
      </c>
      <c r="E25" s="452"/>
      <c r="F25" s="392" t="s">
        <v>67</v>
      </c>
      <c r="G25" s="393" t="s">
        <v>68</v>
      </c>
      <c r="H25" s="327" t="s">
        <v>69</v>
      </c>
      <c r="I25" s="327" t="s">
        <v>70</v>
      </c>
      <c r="J25" s="327" t="s">
        <v>71</v>
      </c>
      <c r="K25" s="327" t="s">
        <v>72</v>
      </c>
      <c r="L25" s="327" t="s">
        <v>73</v>
      </c>
      <c r="M25" s="327" t="s">
        <v>69</v>
      </c>
      <c r="N25" s="327" t="s">
        <v>70</v>
      </c>
      <c r="O25" s="327" t="s">
        <v>71</v>
      </c>
      <c r="P25" s="327" t="s">
        <v>72</v>
      </c>
      <c r="Q25" s="394" t="s">
        <v>74</v>
      </c>
      <c r="R25" s="599" t="s">
        <v>75</v>
      </c>
      <c r="S25" s="600"/>
      <c r="T25" s="395"/>
      <c r="U25" s="395"/>
      <c r="V25" s="396"/>
      <c r="W25" s="275"/>
      <c r="X25" s="169"/>
      <c r="Z25" t="s">
        <v>75</v>
      </c>
      <c r="AA25" t="s">
        <v>75</v>
      </c>
    </row>
    <row r="26" spans="1:43" ht="13.95" customHeight="1" thickBot="1">
      <c r="B26" s="168"/>
      <c r="C26" s="276"/>
      <c r="D26" s="331" t="s">
        <v>195</v>
      </c>
      <c r="E26" s="453"/>
      <c r="F26" s="332" t="s">
        <v>196</v>
      </c>
      <c r="G26" s="397">
        <f>SUM(H26:K26)</f>
        <v>0</v>
      </c>
      <c r="H26" s="370">
        <f>SUM(SUMIF($F$28:$F$34,{"c";"t";"x";"xx";"xxx";"evk";"evc"},H28:H34))</f>
        <v>0</v>
      </c>
      <c r="I26" s="370">
        <f>SUM(SUMIF($F$28:$F$34,{"c";"t";"x";"xx";"xxx";"evk";"evc"},I28:I34))</f>
        <v>0</v>
      </c>
      <c r="J26" s="370">
        <f>SUM(SUMIF($F$28:$F$34,{"c";"t";"x";"xx";"xxx";"evk";"evc"},J28:J34))</f>
        <v>0</v>
      </c>
      <c r="K26" s="370">
        <f>SUM(SUMIF($F$28:$F$34,{"c";"t";"x";"xx";"xxx";"evk";"evc"},K28:K34))</f>
        <v>0</v>
      </c>
      <c r="L26" s="333"/>
      <c r="M26" s="398">
        <f>SUM(M28:M34)</f>
        <v>0</v>
      </c>
      <c r="N26" s="398">
        <f>SUM(N28:N34)</f>
        <v>0</v>
      </c>
      <c r="O26" s="398">
        <f>SUM(O28:O34)</f>
        <v>0</v>
      </c>
      <c r="P26" s="398">
        <f>SUM(P28:P34)</f>
        <v>0</v>
      </c>
      <c r="Q26" s="398">
        <f>SUM(Q28:Q34)</f>
        <v>0</v>
      </c>
      <c r="R26" s="612"/>
      <c r="S26" s="613"/>
      <c r="T26" s="303"/>
      <c r="U26" s="303"/>
      <c r="V26" s="304"/>
      <c r="W26" s="275"/>
      <c r="X26" s="169"/>
      <c r="Z26" t="s">
        <v>65</v>
      </c>
      <c r="AA26" t="s">
        <v>78</v>
      </c>
      <c r="AB26" s="23" t="s">
        <v>79</v>
      </c>
      <c r="AL26" s="155" t="s">
        <v>3</v>
      </c>
    </row>
    <row r="27" spans="1:43" ht="13.95" customHeight="1" outlineLevel="1" thickBot="1">
      <c r="B27" s="168"/>
      <c r="C27" s="356"/>
      <c r="D27" s="328" t="s">
        <v>80</v>
      </c>
      <c r="E27" s="454"/>
      <c r="F27" s="326"/>
      <c r="G27" s="153"/>
      <c r="H27" s="153"/>
      <c r="I27" s="153"/>
      <c r="J27" s="153"/>
      <c r="K27" s="153"/>
      <c r="L27" s="329"/>
      <c r="M27" s="329"/>
      <c r="N27" s="329"/>
      <c r="O27" s="329"/>
      <c r="P27" s="329"/>
      <c r="Q27" s="329"/>
      <c r="R27" s="329"/>
      <c r="S27" s="329"/>
      <c r="T27" s="329"/>
      <c r="U27" s="329"/>
      <c r="V27" s="330"/>
      <c r="W27" s="275"/>
      <c r="X27" s="169"/>
      <c r="AL27" s="155" t="s">
        <v>5</v>
      </c>
      <c r="AM27" s="155" t="s">
        <v>81</v>
      </c>
      <c r="AN27" s="155" t="s">
        <v>82</v>
      </c>
      <c r="AO27" s="155" t="s">
        <v>83</v>
      </c>
    </row>
    <row r="28" spans="1:43" ht="13.95" customHeight="1" outlineLevel="1" thickBot="1">
      <c r="B28" s="168"/>
      <c r="C28" s="355"/>
      <c r="D28" s="464" t="s">
        <v>84</v>
      </c>
      <c r="E28" s="455" t="s">
        <v>306</v>
      </c>
      <c r="F28" s="215"/>
      <c r="G28" s="68">
        <f>IF($Z28="","",AC28)</f>
        <v>6</v>
      </c>
      <c r="H28" s="68" t="str">
        <f>IF($Z28="","",AD28)</f>
        <v>-</v>
      </c>
      <c r="I28" s="68">
        <f>IF($Z28="","",AE28)</f>
        <v>6</v>
      </c>
      <c r="J28" s="68" t="str">
        <f>IF($Z28="","",AF28)</f>
        <v>-</v>
      </c>
      <c r="K28" s="68" t="str">
        <f>IF($Z28="","",AG28)</f>
        <v>-</v>
      </c>
      <c r="L28" s="66" t="str">
        <f>IF(EXACT(F28,"evc"),"(!) aparte procedure (kennistoets)",IF(EXACT(F28,"evk"),"op basis studiehistoriek of OPO",IF(EXACT(F28,"xxx"),"(!) opheffing weigering?","")))</f>
        <v/>
      </c>
      <c r="M28" s="399" t="str">
        <f>IF(LEFT($F28,1)="x",H28,"-")</f>
        <v>-</v>
      </c>
      <c r="N28" s="399" t="str">
        <f>IF(LEFT($F28,1)="x",I28,"-")</f>
        <v>-</v>
      </c>
      <c r="O28" s="399" t="str">
        <f>IF(LEFT($F28,1)="x",J28,"-")</f>
        <v>-</v>
      </c>
      <c r="P28" s="399" t="str">
        <f>IF(LEFT($F28,1)="x",K28,"-")</f>
        <v>-</v>
      </c>
      <c r="Q28" s="400" t="str">
        <f>IF(OR(EXACT(F28,"c"), EXACT(F28,"t"), EXACT(F28,"evk")),G28,"-")</f>
        <v>-</v>
      </c>
      <c r="R28" s="594" t="str">
        <f>HYPERLINK(lijsten!$A$23&amp;UPPER('BXL-AALST AVOND'!Z28)&amp;lijsten!$A$24,'BXL-AALST AVOND'!Z28)</f>
        <v>ORP40A</v>
      </c>
      <c r="S28" s="595"/>
      <c r="T28" s="596" t="str">
        <f>IF(Z28="","",AI28)</f>
        <v>De Winne Philippe</v>
      </c>
      <c r="U28" s="597"/>
      <c r="V28" s="598"/>
      <c r="W28" s="275"/>
      <c r="X28" s="169"/>
      <c r="Z28" s="348" t="str">
        <f>IF(AND($AA$24="P",AA28&lt;&gt;""),AA28,IF(AND($AA$24="SN",AB28&lt;&gt;""),AB28,""))</f>
        <v>ORP40A</v>
      </c>
      <c r="AA28" s="348" t="s">
        <v>197</v>
      </c>
      <c r="AB28" s="348" t="s">
        <v>197</v>
      </c>
      <c r="AC28" s="195">
        <v>6</v>
      </c>
      <c r="AD28" s="195" t="s">
        <v>86</v>
      </c>
      <c r="AE28" s="195">
        <v>6</v>
      </c>
      <c r="AF28" s="195" t="s">
        <v>86</v>
      </c>
      <c r="AG28" s="195" t="s">
        <v>86</v>
      </c>
      <c r="AH28" t="s">
        <v>198</v>
      </c>
      <c r="AI28" t="s">
        <v>92</v>
      </c>
      <c r="AL28" s="155" t="s">
        <v>7</v>
      </c>
    </row>
    <row r="29" spans="1:43" ht="13.95" customHeight="1" outlineLevel="1" thickBot="1">
      <c r="B29" s="168"/>
      <c r="C29" s="355"/>
      <c r="D29" s="464" t="s">
        <v>88</v>
      </c>
      <c r="E29" s="455" t="s">
        <v>306</v>
      </c>
      <c r="F29" s="215"/>
      <c r="G29" s="68">
        <f>IF($Z29="","",AC29)</f>
        <v>6</v>
      </c>
      <c r="H29" s="68" t="str">
        <f>IF($Z29="","",AD29)</f>
        <v>-</v>
      </c>
      <c r="I29" s="68" t="str">
        <f>IF($Z29="","",AE29)</f>
        <v>-</v>
      </c>
      <c r="J29" s="68">
        <f>IF($Z29="","",AF29)</f>
        <v>6</v>
      </c>
      <c r="K29" s="68" t="str">
        <f t="shared" ref="K29" si="0">IF($Z29="","",AG29)</f>
        <v>-</v>
      </c>
      <c r="L29" s="66" t="str">
        <f>IF(EXACT(F29,"evc"),"(!) aparte procedure (kennistoets)",IF(EXACT(F29,"evk"),"op basis studiehistoriek of OPO",IF(EXACT(F29,"xxx"),"(!) opheffing weigering?","")))</f>
        <v/>
      </c>
      <c r="M29" s="399" t="str">
        <f>IF(LEFT($F29,1)="x",H29,"-")</f>
        <v>-</v>
      </c>
      <c r="N29" s="399" t="str">
        <f t="shared" ref="N29:P29" si="1">IF(LEFT($F29,1)="x",I29,"-")</f>
        <v>-</v>
      </c>
      <c r="O29" s="399" t="str">
        <f t="shared" si="1"/>
        <v>-</v>
      </c>
      <c r="P29" s="399" t="str">
        <f t="shared" si="1"/>
        <v>-</v>
      </c>
      <c r="Q29" s="400" t="str">
        <f>IF(OR(EXACT(F29,"c"), EXACT(F29,"t"), EXACT(F29,"evk")),G29,"-")</f>
        <v>-</v>
      </c>
      <c r="R29" s="594" t="str">
        <f>HYPERLINK(lijsten!$A$23&amp;UPPER('BXL-AALST AVOND'!Z29)&amp;lijsten!$A$24,'BXL-AALST AVOND'!Z29)</f>
        <v>ORP38A</v>
      </c>
      <c r="S29" s="595"/>
      <c r="T29" s="596" t="str">
        <f>IF(Z29="","",AI29)</f>
        <v>De Winne Philippe</v>
      </c>
      <c r="U29" s="597"/>
      <c r="V29" s="598"/>
      <c r="W29" s="275"/>
      <c r="X29" s="169"/>
      <c r="Z29" s="348" t="str">
        <f>IF(AND($AA$24="P",AA29&lt;&gt;""),AA29,IF(AND($AA$24="SN",AB29&lt;&gt;""),AB29,""))</f>
        <v>ORP38A</v>
      </c>
      <c r="AA29" s="348" t="s">
        <v>199</v>
      </c>
      <c r="AB29" s="348" t="s">
        <v>199</v>
      </c>
      <c r="AC29" s="195">
        <v>6</v>
      </c>
      <c r="AD29" s="195" t="s">
        <v>86</v>
      </c>
      <c r="AE29" s="195" t="s">
        <v>86</v>
      </c>
      <c r="AF29" s="195">
        <v>6</v>
      </c>
      <c r="AG29" s="195" t="s">
        <v>86</v>
      </c>
      <c r="AH29" t="s">
        <v>198</v>
      </c>
      <c r="AI29" t="s">
        <v>92</v>
      </c>
      <c r="AL29" s="155" t="s">
        <v>9</v>
      </c>
      <c r="AM29" t="b">
        <f>IF(COUNTIF($AL$26:$AL$29,F29)&gt;0,TRUE,FALSE)</f>
        <v>0</v>
      </c>
      <c r="AN29" t="b">
        <f>IF(F29="nvt",TRUE,FALSE)</f>
        <v>0</v>
      </c>
      <c r="AO29" t="b">
        <f>IF(AND(AM29=AM77,AN29=AN77),TRUE,FALSE)</f>
        <v>0</v>
      </c>
      <c r="AQ29" s="428"/>
    </row>
    <row r="30" spans="1:43" ht="13.95" customHeight="1" outlineLevel="1" thickBot="1">
      <c r="B30" s="168"/>
      <c r="C30" s="356"/>
      <c r="D30" s="88" t="s">
        <v>94</v>
      </c>
      <c r="E30" s="456"/>
      <c r="F30" s="214"/>
      <c r="G30" s="83"/>
      <c r="H30" s="83"/>
      <c r="I30" s="83"/>
      <c r="J30" s="83"/>
      <c r="K30" s="153"/>
      <c r="L30" s="73"/>
      <c r="M30" s="73"/>
      <c r="N30" s="73"/>
      <c r="O30" s="73"/>
      <c r="P30" s="73"/>
      <c r="Q30" s="73"/>
      <c r="R30" s="73"/>
      <c r="S30" s="73"/>
      <c r="T30" s="73"/>
      <c r="U30" s="73"/>
      <c r="V30" s="74"/>
      <c r="W30" s="275"/>
      <c r="X30" s="169"/>
    </row>
    <row r="31" spans="1:43" ht="13.95" customHeight="1" outlineLevel="1" thickBot="1">
      <c r="B31" s="168"/>
      <c r="C31" s="355"/>
      <c r="D31" s="464" t="s">
        <v>95</v>
      </c>
      <c r="E31" s="455" t="s">
        <v>306</v>
      </c>
      <c r="F31" s="215"/>
      <c r="G31" s="68">
        <f t="shared" ref="G31:J32" si="2">IF($Z31="","",AC31)</f>
        <v>6</v>
      </c>
      <c r="H31" s="68">
        <f t="shared" si="2"/>
        <v>6</v>
      </c>
      <c r="I31" s="68" t="str">
        <f t="shared" si="2"/>
        <v>-</v>
      </c>
      <c r="J31" s="68" t="str">
        <f t="shared" si="2"/>
        <v>-</v>
      </c>
      <c r="K31" s="68" t="str">
        <f t="shared" ref="K31" si="3">IF($Z31="","",AG31)</f>
        <v>-</v>
      </c>
      <c r="L31" s="66" t="str">
        <f>IF(EXACT(F31,"evc"),"(!) aparte procedure (kennistoets)",IF(EXACT(F31,"evk"),"op basis studiehistoriek of OPO",IF(EXACT(F31,"xxx"),"(!) opheffing weigering?","")))</f>
        <v/>
      </c>
      <c r="M31" s="399" t="str">
        <f>IF(LEFT($F31,1)="x",H31,"-")</f>
        <v>-</v>
      </c>
      <c r="N31" s="399" t="str">
        <f t="shared" ref="N31" si="4">IF(LEFT($F31,1)="x",I31,"-")</f>
        <v>-</v>
      </c>
      <c r="O31" s="399" t="str">
        <f t="shared" ref="O31" si="5">IF(LEFT($F31,1)="x",J31,"-")</f>
        <v>-</v>
      </c>
      <c r="P31" s="399" t="str">
        <f t="shared" ref="P31" si="6">IF(LEFT($F31,1)="x",K31,"-")</f>
        <v>-</v>
      </c>
      <c r="Q31" s="400" t="str">
        <f>IF(OR(EXACT(F31,"c"),EXACT(F31,"t"),EXACT(F31,"evk")),G31,"-")</f>
        <v>-</v>
      </c>
      <c r="R31" s="594" t="str">
        <f>HYPERLINK(lijsten!$A$23&amp;UPPER('BXL-AALST AVOND'!Z31)&amp;lijsten!$A$24,'BXL-AALST AVOND'!Z31)</f>
        <v>ORP37A</v>
      </c>
      <c r="S31" s="595"/>
      <c r="T31" s="596" t="str">
        <f>IF(Z31="","",AI31)</f>
        <v>Troost Maarten</v>
      </c>
      <c r="U31" s="597"/>
      <c r="V31" s="598"/>
      <c r="W31" s="275"/>
      <c r="X31" s="169"/>
      <c r="Z31" s="348" t="str">
        <f>IF(AND($AA$24="P",AA31&lt;&gt;""),AA31,IF(AND($AA$24="SN",AB31&lt;&gt;""),AB31,""))</f>
        <v>ORP37A</v>
      </c>
      <c r="AA31" s="348" t="s">
        <v>200</v>
      </c>
      <c r="AB31" s="348" t="s">
        <v>200</v>
      </c>
      <c r="AC31" s="195">
        <v>6</v>
      </c>
      <c r="AD31" s="195">
        <v>6</v>
      </c>
      <c r="AE31" s="195" t="s">
        <v>86</v>
      </c>
      <c r="AF31" s="195" t="s">
        <v>86</v>
      </c>
      <c r="AG31" s="195" t="s">
        <v>86</v>
      </c>
      <c r="AH31" t="s">
        <v>198</v>
      </c>
      <c r="AI31" t="s">
        <v>201</v>
      </c>
      <c r="AM31" t="b">
        <f>IF(COUNTIF($AL$26:$AL$29,F31)&gt;0,TRUE,FALSE)</f>
        <v>0</v>
      </c>
      <c r="AN31" t="b">
        <f>IF(F31="nvt",TRUE,FALSE)</f>
        <v>0</v>
      </c>
      <c r="AO31" t="b">
        <f t="shared" ref="AO31:AO32" si="7">IF(AND(AM31=AM79,AN31=AN79),TRUE,FALSE)</f>
        <v>0</v>
      </c>
    </row>
    <row r="32" spans="1:43" ht="13.95" customHeight="1" outlineLevel="1" thickBot="1">
      <c r="B32" s="168"/>
      <c r="C32" s="355"/>
      <c r="D32" s="465" t="s">
        <v>98</v>
      </c>
      <c r="E32" s="455" t="s">
        <v>306</v>
      </c>
      <c r="F32" s="215"/>
      <c r="G32" s="68">
        <f t="shared" si="2"/>
        <v>6</v>
      </c>
      <c r="H32" s="68" t="str">
        <f t="shared" si="2"/>
        <v>-</v>
      </c>
      <c r="I32" s="68" t="str">
        <f t="shared" si="2"/>
        <v>-</v>
      </c>
      <c r="J32" s="68" t="str">
        <f t="shared" si="2"/>
        <v>-</v>
      </c>
      <c r="K32" s="68">
        <f t="shared" ref="K32" si="8">IF($Z32="","",AG32)</f>
        <v>6</v>
      </c>
      <c r="L32" s="66" t="str">
        <f>IF(EXACT(F32,"evc"),"(!) aparte procedure (kennistoets)",IF(EXACT(F32,"evk"),"op basis studiehistoriek of OPO",IF(EXACT(F32,"xxx"),"(!) opheffing weigering?","")))</f>
        <v/>
      </c>
      <c r="M32" s="399" t="str">
        <f>IF(LEFT($F32,1)="x",H32,"-")</f>
        <v>-</v>
      </c>
      <c r="N32" s="399" t="str">
        <f t="shared" ref="N32:P32" si="9">IF(LEFT($F32,1)="x",I32,"-")</f>
        <v>-</v>
      </c>
      <c r="O32" s="399" t="str">
        <f t="shared" si="9"/>
        <v>-</v>
      </c>
      <c r="P32" s="399" t="str">
        <f t="shared" si="9"/>
        <v>-</v>
      </c>
      <c r="Q32" s="400" t="str">
        <f>IF(OR(EXACT(F32,"c"), EXACT(F32,"t"), EXACT(F32,"evk")),G32,"-")</f>
        <v>-</v>
      </c>
      <c r="R32" s="594" t="str">
        <f>HYPERLINK(lijsten!$A$23&amp;UPPER('BXL-AALST AVOND'!Z32)&amp;lijsten!$A$24,'BXL-AALST AVOND'!Z32)</f>
        <v>ORP39A</v>
      </c>
      <c r="S32" s="595"/>
      <c r="T32" s="596" t="str">
        <f>IF(Z32="","",AI32)</f>
        <v>Creygelman Ronny</v>
      </c>
      <c r="U32" s="597"/>
      <c r="V32" s="598"/>
      <c r="W32" s="275"/>
      <c r="X32" s="169"/>
      <c r="Z32" s="348" t="str">
        <f>IF(AND($AA$24="P",AA32&lt;&gt;""),AA32,IF(AND($AA$24="SN",AB32&lt;&gt;""),AB32,""))</f>
        <v>ORP39A</v>
      </c>
      <c r="AA32" s="348" t="s">
        <v>202</v>
      </c>
      <c r="AB32" s="348" t="s">
        <v>202</v>
      </c>
      <c r="AC32" s="195">
        <v>6</v>
      </c>
      <c r="AD32" s="195" t="s">
        <v>86</v>
      </c>
      <c r="AE32" s="195" t="s">
        <v>86</v>
      </c>
      <c r="AF32" s="195" t="s">
        <v>86</v>
      </c>
      <c r="AG32" s="195">
        <v>6</v>
      </c>
      <c r="AH32" t="s">
        <v>198</v>
      </c>
      <c r="AI32" t="s">
        <v>141</v>
      </c>
      <c r="AM32" t="b">
        <f>IF(COUNTIF($AL$26:$AL$29,F32)&gt;0,TRUE,FALSE)</f>
        <v>0</v>
      </c>
      <c r="AN32" t="b">
        <f>IF(F32="nvt",TRUE,FALSE)</f>
        <v>0</v>
      </c>
      <c r="AO32" t="b">
        <f t="shared" si="7"/>
        <v>0</v>
      </c>
    </row>
    <row r="33" spans="2:41" ht="13.95" customHeight="1" outlineLevel="1" thickBot="1">
      <c r="B33" s="168"/>
      <c r="C33" s="356"/>
      <c r="D33" s="90" t="s">
        <v>119</v>
      </c>
      <c r="E33" s="457"/>
      <c r="F33" s="216"/>
      <c r="G33" s="91"/>
      <c r="H33" s="91"/>
      <c r="I33" s="91"/>
      <c r="J33" s="91"/>
      <c r="K33" s="154"/>
      <c r="L33" s="92"/>
      <c r="M33" s="92"/>
      <c r="N33" s="92"/>
      <c r="O33" s="92"/>
      <c r="P33" s="92"/>
      <c r="Q33" s="92"/>
      <c r="R33" s="92"/>
      <c r="S33" s="92"/>
      <c r="T33" s="92"/>
      <c r="U33" s="92"/>
      <c r="V33" s="93"/>
      <c r="W33" s="275"/>
      <c r="X33" s="169"/>
    </row>
    <row r="34" spans="2:41" ht="13.95" customHeight="1" outlineLevel="1" thickBot="1">
      <c r="B34" s="168"/>
      <c r="C34" s="356"/>
      <c r="D34" s="464" t="s">
        <v>203</v>
      </c>
      <c r="E34" s="458"/>
      <c r="F34" s="215"/>
      <c r="G34" s="68">
        <f>IF($Z34="","",AC34)</f>
        <v>6</v>
      </c>
      <c r="H34" s="68">
        <f t="shared" ref="H34" si="10">IF($Z34="","",AD34)</f>
        <v>1.5</v>
      </c>
      <c r="I34" s="68">
        <f t="shared" ref="I34" si="11">IF($Z34="","",AE34)</f>
        <v>1.5</v>
      </c>
      <c r="J34" s="68">
        <f t="shared" ref="J34" si="12">IF($Z34="","",AF34)</f>
        <v>1.5</v>
      </c>
      <c r="K34" s="68">
        <f t="shared" ref="K34" si="13">IF($Z34="","",AG34)</f>
        <v>1.5</v>
      </c>
      <c r="L34" s="66" t="str">
        <f>IF(EXACT(F34,"evc"),"(!) aparte procedure (kennistoets)",IF(EXACT(F34,"evk"),"op basis studiehistoriek of OPO",IF(EXACT(F34,"xxx"),"(!) opheffing weigering?","")))</f>
        <v/>
      </c>
      <c r="M34" s="400" t="str">
        <f>IF(LEFT($F34,1)="x",H34,"-")</f>
        <v>-</v>
      </c>
      <c r="N34" s="400" t="str">
        <f t="shared" ref="N34:P34" si="14">IF(LEFT($F34,1)="x",I34,"-")</f>
        <v>-</v>
      </c>
      <c r="O34" s="400" t="str">
        <f t="shared" si="14"/>
        <v>-</v>
      </c>
      <c r="P34" s="400" t="str">
        <f t="shared" si="14"/>
        <v>-</v>
      </c>
      <c r="Q34" s="400" t="str">
        <f>IF(OR(EXACT(F34,"c"), EXACT(F34,"t"), EXACT(F34,"evk")),G34,"-")</f>
        <v>-</v>
      </c>
      <c r="R34" s="594" t="str">
        <f>HYPERLINK(lijsten!$A$23&amp;UPPER('BXL-AALST AVOND'!Z34)&amp;lijsten!$A$24,'BXL-AALST AVOND'!Z34)</f>
        <v>ORP19A</v>
      </c>
      <c r="S34" s="595"/>
      <c r="T34" s="596" t="str">
        <f>IF(Z34="","",AI34)</f>
        <v>De Winne Philippe</v>
      </c>
      <c r="U34" s="597"/>
      <c r="V34" s="598"/>
      <c r="W34" s="275"/>
      <c r="X34" s="169"/>
      <c r="Z34" s="348" t="str">
        <f>IF(AND($AA$24="P",AA34&lt;&gt;""),AA34,IF(AND($AA$24="SN",AB34&lt;&gt;""),AB34,""))</f>
        <v>ORP19A</v>
      </c>
      <c r="AA34" s="349" t="s">
        <v>204</v>
      </c>
      <c r="AB34" s="349" t="s">
        <v>204</v>
      </c>
      <c r="AC34" s="195">
        <v>6</v>
      </c>
      <c r="AD34" s="195">
        <v>1.5</v>
      </c>
      <c r="AE34" s="195">
        <v>1.5</v>
      </c>
      <c r="AF34" s="195">
        <v>1.5</v>
      </c>
      <c r="AG34" s="195">
        <v>1.5</v>
      </c>
      <c r="AH34" t="s">
        <v>198</v>
      </c>
      <c r="AI34" t="s">
        <v>92</v>
      </c>
    </row>
    <row r="35" spans="2:41" ht="13.95" customHeight="1" thickBot="1">
      <c r="B35" s="168"/>
      <c r="C35" s="357"/>
      <c r="D35" s="472"/>
      <c r="E35" s="473"/>
      <c r="F35" s="20"/>
      <c r="G35" s="36"/>
      <c r="H35" s="37"/>
      <c r="I35" s="37"/>
      <c r="J35" s="37"/>
      <c r="K35" s="37"/>
      <c r="L35" s="31"/>
      <c r="M35" s="30"/>
      <c r="N35" s="30"/>
      <c r="O35" s="30"/>
      <c r="P35" s="30"/>
      <c r="Q35" s="30"/>
      <c r="R35" s="30"/>
      <c r="S35" s="30"/>
      <c r="T35" s="30"/>
      <c r="U35" s="30"/>
      <c r="V35" s="30"/>
      <c r="W35" s="275"/>
      <c r="X35" s="169"/>
    </row>
    <row r="36" spans="2:41" ht="24.6" customHeight="1" thickBot="1">
      <c r="B36" s="168"/>
      <c r="C36" s="355"/>
      <c r="D36" s="391" t="s">
        <v>205</v>
      </c>
      <c r="E36" s="452"/>
      <c r="F36" s="392" t="s">
        <v>67</v>
      </c>
      <c r="G36" s="393" t="s">
        <v>68</v>
      </c>
      <c r="H36" s="327" t="s">
        <v>69</v>
      </c>
      <c r="I36" s="327" t="s">
        <v>70</v>
      </c>
      <c r="J36" s="327" t="s">
        <v>71</v>
      </c>
      <c r="K36" s="327" t="s">
        <v>72</v>
      </c>
      <c r="L36" s="327" t="s">
        <v>73</v>
      </c>
      <c r="M36" s="327" t="s">
        <v>69</v>
      </c>
      <c r="N36" s="327" t="s">
        <v>70</v>
      </c>
      <c r="O36" s="327" t="s">
        <v>71</v>
      </c>
      <c r="P36" s="327" t="s">
        <v>72</v>
      </c>
      <c r="Q36" s="394" t="s">
        <v>74</v>
      </c>
      <c r="R36" s="599" t="s">
        <v>75</v>
      </c>
      <c r="S36" s="600"/>
      <c r="T36" s="395"/>
      <c r="U36" s="395"/>
      <c r="V36" s="396"/>
      <c r="W36" s="275"/>
      <c r="X36" s="169"/>
    </row>
    <row r="37" spans="2:41" ht="13.95" customHeight="1" thickBot="1">
      <c r="B37" s="168"/>
      <c r="C37" s="277"/>
      <c r="D37" s="331" t="s">
        <v>195</v>
      </c>
      <c r="E37" s="453"/>
      <c r="F37" s="332" t="s">
        <v>196</v>
      </c>
      <c r="G37" s="397">
        <f>SUM(H37:K37)</f>
        <v>0</v>
      </c>
      <c r="H37" s="370">
        <f>SUM(SUMIF($F$39:$F$50,{"c";"t";"x";"xx";"xxx";"evk";"evc"},H39:H50))</f>
        <v>0</v>
      </c>
      <c r="I37" s="370">
        <f>SUM(SUMIF($F$39:$F$50,{"c";"t";"x";"xx";"xxx";"evk";"evc"},I39:I50))</f>
        <v>0</v>
      </c>
      <c r="J37" s="370">
        <f>SUM(SUMIF($F$39:$F$50,{"c";"t";"x";"xx";"xxx";"evk";"evc"},J39:J50))</f>
        <v>0</v>
      </c>
      <c r="K37" s="370">
        <f>SUM(SUMIF($F$39:$F$50,{"c";"t";"x";"xx";"xxx";"evk";"evc"},K39:K50))</f>
        <v>0</v>
      </c>
      <c r="L37" s="364"/>
      <c r="M37" s="401">
        <f>SUM(M39:M50)</f>
        <v>0</v>
      </c>
      <c r="N37" s="398">
        <f>SUM(N39:N50)</f>
        <v>0</v>
      </c>
      <c r="O37" s="398">
        <f>SUM(O39:O50)</f>
        <v>0</v>
      </c>
      <c r="P37" s="398">
        <f>SUM(P39:P50)</f>
        <v>0</v>
      </c>
      <c r="Q37" s="398">
        <f>SUM(Q39:Q50)</f>
        <v>0</v>
      </c>
      <c r="R37" s="612"/>
      <c r="S37" s="613"/>
      <c r="T37" s="336"/>
      <c r="U37" s="336"/>
      <c r="V37" s="337"/>
      <c r="W37" s="275"/>
      <c r="X37" s="169"/>
    </row>
    <row r="38" spans="2:41" ht="13.95" customHeight="1" outlineLevel="1" thickBot="1">
      <c r="B38" s="168"/>
      <c r="C38" s="355"/>
      <c r="D38" s="328" t="s">
        <v>101</v>
      </c>
      <c r="E38" s="454"/>
      <c r="F38" s="326"/>
      <c r="G38" s="614"/>
      <c r="H38" s="615"/>
      <c r="I38" s="615"/>
      <c r="J38" s="615"/>
      <c r="K38" s="615"/>
      <c r="L38" s="615"/>
      <c r="M38" s="615"/>
      <c r="N38" s="615"/>
      <c r="O38" s="615"/>
      <c r="P38" s="615"/>
      <c r="Q38" s="615"/>
      <c r="R38" s="615"/>
      <c r="S38" s="615"/>
      <c r="T38" s="615"/>
      <c r="U38" s="615"/>
      <c r="V38" s="616"/>
      <c r="W38" s="275"/>
      <c r="X38" s="169"/>
    </row>
    <row r="39" spans="2:41" ht="13.95" customHeight="1" outlineLevel="1" thickBot="1">
      <c r="B39" s="168"/>
      <c r="C39" s="355"/>
      <c r="D39" s="464" t="s">
        <v>102</v>
      </c>
      <c r="E39" s="455"/>
      <c r="F39" s="215"/>
      <c r="G39" s="68">
        <f>IF($Z39="","",AC39)</f>
        <v>4</v>
      </c>
      <c r="H39" s="68">
        <f>IF($Z39="","",AD39)</f>
        <v>4</v>
      </c>
      <c r="I39" s="68" t="str">
        <f>IF($Z39="","",AE39)</f>
        <v>-</v>
      </c>
      <c r="J39" s="68" t="str">
        <f>IF($Z39="","",AF39)</f>
        <v>-</v>
      </c>
      <c r="K39" s="68" t="str">
        <f t="shared" ref="K39" si="15">IF($Z39="","",AG39)</f>
        <v>-</v>
      </c>
      <c r="L39" s="66" t="str">
        <f>IF(EXACT(F39,"evc"),"(!) aparte procedure (kennistoets)",IF(EXACT(F39,"evk"),"op basis studiehistoriek of OPO",IF(EXACT(F39,"xxx"),"(!) opheffing weigering?","")))</f>
        <v/>
      </c>
      <c r="M39" s="402" t="str">
        <f>IF(LEFT($F39,1)="x",H39,"-")</f>
        <v>-</v>
      </c>
      <c r="N39" s="402" t="str">
        <f t="shared" ref="N39:P39" si="16">IF(LEFT($F39,1)="x",I39,"-")</f>
        <v>-</v>
      </c>
      <c r="O39" s="402" t="str">
        <f t="shared" si="16"/>
        <v>-</v>
      </c>
      <c r="P39" s="402" t="str">
        <f t="shared" si="16"/>
        <v>-</v>
      </c>
      <c r="Q39" s="403" t="str">
        <f>IF(OR(EXACT(F39,"c"), EXACT(F39,"t"), EXACT(F39,"evk")),G39,"-")</f>
        <v>-</v>
      </c>
      <c r="R39" s="594" t="str">
        <f>HYPERLINK(lijsten!$A$23&amp;UPPER('BXL-AALST AVOND'!Z39)&amp;lijsten!$A$24,'BXL-AALST AVOND'!Z39)</f>
        <v>ORP20A</v>
      </c>
      <c r="S39" s="595"/>
      <c r="T39" s="596" t="str">
        <f>IF(Z39="","",AI39)</f>
        <v>Vercamer Thomas</v>
      </c>
      <c r="U39" s="597"/>
      <c r="V39" s="598"/>
      <c r="W39" s="275"/>
      <c r="X39" s="169"/>
      <c r="Z39" s="348" t="str">
        <f>IF(AND($AA$24="P",AA39&lt;&gt;""),AA39,IF(AND($AA$24="SN",AB39&lt;&gt;""),AB39,""))</f>
        <v>ORP20A</v>
      </c>
      <c r="AA39" s="349" t="s">
        <v>206</v>
      </c>
      <c r="AB39" s="349" t="s">
        <v>206</v>
      </c>
      <c r="AC39" s="195">
        <v>4</v>
      </c>
      <c r="AD39" s="195">
        <v>4</v>
      </c>
      <c r="AE39" s="195" t="s">
        <v>86</v>
      </c>
      <c r="AF39" s="195" t="s">
        <v>86</v>
      </c>
      <c r="AG39" s="195" t="s">
        <v>86</v>
      </c>
      <c r="AH39" t="s">
        <v>198</v>
      </c>
      <c r="AI39" t="s">
        <v>104</v>
      </c>
    </row>
    <row r="40" spans="2:41" ht="13.95" customHeight="1" outlineLevel="1" thickBot="1">
      <c r="B40" s="168"/>
      <c r="C40" s="355"/>
      <c r="D40" s="88" t="s">
        <v>80</v>
      </c>
      <c r="E40" s="456"/>
      <c r="F40" s="214"/>
      <c r="G40" s="323"/>
      <c r="H40" s="87"/>
      <c r="I40" s="87"/>
      <c r="J40" s="87"/>
      <c r="K40" s="322"/>
      <c r="L40" s="73"/>
      <c r="M40" s="73"/>
      <c r="N40" s="73"/>
      <c r="O40" s="73"/>
      <c r="P40" s="73"/>
      <c r="Q40" s="73"/>
      <c r="R40" s="73"/>
      <c r="S40" s="73"/>
      <c r="T40" s="73"/>
      <c r="U40" s="73"/>
      <c r="V40" s="74"/>
      <c r="W40" s="275"/>
      <c r="X40" s="169"/>
    </row>
    <row r="41" spans="2:41" ht="13.95" customHeight="1" outlineLevel="1" thickBot="1">
      <c r="B41" s="168"/>
      <c r="C41" s="355"/>
      <c r="D41" s="464" t="s">
        <v>90</v>
      </c>
      <c r="E41" s="458"/>
      <c r="F41" s="215"/>
      <c r="G41" s="68">
        <f>IF($Z41="","",AC41)</f>
        <v>4</v>
      </c>
      <c r="H41" s="68">
        <f>IF($Z41="","",AD41)</f>
        <v>4</v>
      </c>
      <c r="I41" s="68" t="str">
        <f>IF($Z41="","",AE41)</f>
        <v>-</v>
      </c>
      <c r="J41" s="68" t="str">
        <f>IF($Z41="","",AF41)</f>
        <v>-</v>
      </c>
      <c r="K41" s="68" t="str">
        <f t="shared" ref="K41" si="17">IF($Z41="","",AG41)</f>
        <v>-</v>
      </c>
      <c r="L41" s="66" t="str">
        <f>IF(EXACT(F41,"evc"),"(!) aparte procedure (kennistoets)",IF(EXACT(F41,"evk"),"op basis studiehistoriek of OPO",IF(EXACT(F41,"xxx"),"(!) opheffing weigering?","")))</f>
        <v/>
      </c>
      <c r="M41" s="404" t="str">
        <f>IF(LEFT($F41,1)="x",H41,"-")</f>
        <v>-</v>
      </c>
      <c r="N41" s="404" t="str">
        <f t="shared" ref="N41:P41" si="18">IF(LEFT($F41,1)="x",I41,"-")</f>
        <v>-</v>
      </c>
      <c r="O41" s="404" t="str">
        <f t="shared" si="18"/>
        <v>-</v>
      </c>
      <c r="P41" s="404" t="str">
        <f t="shared" si="18"/>
        <v>-</v>
      </c>
      <c r="Q41" s="405" t="str">
        <f>IF(OR(EXACT(F41,"c"), EXACT(F41,"t"), EXACT(F41,"evk")),G41,"-")</f>
        <v>-</v>
      </c>
      <c r="R41" s="594" t="str">
        <f>HYPERLINK(lijsten!$A$23&amp;UPPER('BXL-AALST AVOND'!Z41)&amp;lijsten!$A$24,'BXL-AALST AVOND'!Z41)</f>
        <v>ORP21A</v>
      </c>
      <c r="S41" s="595"/>
      <c r="T41" s="596" t="str">
        <f>IF(Z41="","",AI41)</f>
        <v>De Winne Philippe</v>
      </c>
      <c r="U41" s="597"/>
      <c r="V41" s="598"/>
      <c r="W41" s="275"/>
      <c r="X41" s="169"/>
      <c r="Z41" s="348" t="str">
        <f>IF(AND($AA$24="P",AA41&lt;&gt;""),AA41,IF(AND($AA$24="SN",AB41&lt;&gt;""),AB41,""))</f>
        <v>ORP21A</v>
      </c>
      <c r="AA41" s="349" t="s">
        <v>207</v>
      </c>
      <c r="AB41" s="349" t="s">
        <v>207</v>
      </c>
      <c r="AC41" s="195">
        <v>4</v>
      </c>
      <c r="AD41" s="195">
        <v>4</v>
      </c>
      <c r="AE41" s="195" t="s">
        <v>86</v>
      </c>
      <c r="AF41" s="195" t="s">
        <v>86</v>
      </c>
      <c r="AG41" s="195" t="s">
        <v>86</v>
      </c>
      <c r="AH41" t="s">
        <v>198</v>
      </c>
      <c r="AI41" s="155" t="s">
        <v>92</v>
      </c>
    </row>
    <row r="42" spans="2:41" ht="13.95" customHeight="1" outlineLevel="1" thickBot="1">
      <c r="B42" s="168"/>
      <c r="C42" s="355"/>
      <c r="D42" s="39" t="s">
        <v>105</v>
      </c>
      <c r="E42" s="35"/>
      <c r="F42" s="217"/>
      <c r="G42" s="35"/>
      <c r="H42" s="35"/>
      <c r="I42" s="35"/>
      <c r="J42" s="35"/>
      <c r="K42" s="35"/>
      <c r="L42" s="35"/>
      <c r="M42" s="35"/>
      <c r="N42" s="35"/>
      <c r="O42" s="35"/>
      <c r="P42" s="35"/>
      <c r="Q42" s="35"/>
      <c r="R42" s="35"/>
      <c r="S42" s="35"/>
      <c r="T42" s="35"/>
      <c r="U42" s="35"/>
      <c r="V42" s="40"/>
      <c r="W42" s="275"/>
      <c r="X42" s="169"/>
    </row>
    <row r="43" spans="2:41" ht="13.95" customHeight="1" outlineLevel="1" thickBot="1">
      <c r="B43" s="168"/>
      <c r="C43" s="355"/>
      <c r="D43" s="89" t="s">
        <v>106</v>
      </c>
      <c r="E43" s="360"/>
      <c r="F43" s="218"/>
      <c r="G43" s="38"/>
      <c r="H43" s="38"/>
      <c r="I43" s="38"/>
      <c r="J43" s="38"/>
      <c r="K43" s="38"/>
      <c r="L43" s="33"/>
      <c r="M43" s="33"/>
      <c r="N43" s="33"/>
      <c r="O43" s="33"/>
      <c r="P43" s="33"/>
      <c r="Q43" s="33"/>
      <c r="R43" s="33"/>
      <c r="S43" s="33"/>
      <c r="T43" s="33"/>
      <c r="U43" s="33"/>
      <c r="V43" s="34"/>
      <c r="W43" s="275"/>
      <c r="X43" s="169"/>
    </row>
    <row r="44" spans="2:41" ht="13.95" customHeight="1" outlineLevel="1" thickBot="1">
      <c r="B44" s="168"/>
      <c r="C44" s="355"/>
      <c r="D44" s="475" t="s">
        <v>110</v>
      </c>
      <c r="E44" s="443" t="s">
        <v>306</v>
      </c>
      <c r="F44" s="215"/>
      <c r="G44" s="68">
        <f t="shared" ref="G44:G45" si="19">IF($Z44="","",AC44)</f>
        <v>8</v>
      </c>
      <c r="H44" s="68" t="str">
        <f t="shared" ref="H44:H45" si="20">IF($Z44="","",AD44)</f>
        <v>-</v>
      </c>
      <c r="I44" s="68" t="str">
        <f t="shared" ref="I44:I45" si="21">IF($Z44="","",AE44)</f>
        <v>-</v>
      </c>
      <c r="J44" s="68">
        <f t="shared" ref="J44:J45" si="22">IF($Z44="","",AF44)</f>
        <v>8</v>
      </c>
      <c r="K44" s="68" t="str">
        <f t="shared" ref="K44:K45" si="23">IF($Z44="","",AG44)</f>
        <v>-</v>
      </c>
      <c r="L44" s="112" t="str">
        <f>IF(EXACT(F44,"evc"),"(!) aparte procedure (kennistoets)",IF(EXACT(F44,"evk"),"op basis studiehistoriek of OPO",IF(EXACT(F44,"xxx"),"(!) opheffing weigering?","")))</f>
        <v/>
      </c>
      <c r="M44" s="371" t="str">
        <f>IF(LEFT($F44,1)="x",H44,"-")</f>
        <v>-</v>
      </c>
      <c r="N44" s="371" t="str">
        <f t="shared" ref="N44:P45" si="24">IF(LEFT($F44,1)="x",I44,"-")</f>
        <v>-</v>
      </c>
      <c r="O44" s="371" t="str">
        <f t="shared" si="24"/>
        <v>-</v>
      </c>
      <c r="P44" s="371" t="str">
        <f t="shared" si="24"/>
        <v>-</v>
      </c>
      <c r="Q44" s="406" t="str">
        <f>IF(OR(EXACT(F44,"c"), EXACT(F44,"t"), EXACT(F44,"evk")),G44,"-")</f>
        <v>-</v>
      </c>
      <c r="R44" s="594" t="str">
        <f>HYPERLINK(lijsten!$A$23&amp;UPPER('BXL-AALST AVOND'!Z44)&amp;lijsten!$A$24,'BXL-AALST AVOND'!Z44)</f>
        <v>ORP22A</v>
      </c>
      <c r="S44" s="595"/>
      <c r="T44" s="596" t="str">
        <f>IF(Z44="","",AI44)</f>
        <v>Frank Salliau</v>
      </c>
      <c r="U44" s="597"/>
      <c r="V44" s="598"/>
      <c r="W44" s="275"/>
      <c r="X44" s="169"/>
      <c r="Z44" s="348" t="str">
        <f>IF(AND($AA$24="P",AA44&lt;&gt;""),AA44,IF(AND($AA$24="SN",AB44&lt;&gt;""),AB44,""))</f>
        <v>ORP22A</v>
      </c>
      <c r="AA44" s="349" t="s">
        <v>208</v>
      </c>
      <c r="AB44" s="349"/>
      <c r="AC44" s="195">
        <v>8</v>
      </c>
      <c r="AD44" s="195" t="s">
        <v>86</v>
      </c>
      <c r="AE44" s="320" t="s">
        <v>86</v>
      </c>
      <c r="AF44" s="195">
        <v>8</v>
      </c>
      <c r="AG44" s="195" t="s">
        <v>86</v>
      </c>
      <c r="AH44" t="s">
        <v>198</v>
      </c>
      <c r="AI44" s="155" t="s">
        <v>299</v>
      </c>
    </row>
    <row r="45" spans="2:41" ht="13.95" customHeight="1" outlineLevel="1" thickBot="1">
      <c r="B45" s="168"/>
      <c r="C45" s="355"/>
      <c r="D45" s="466" t="s">
        <v>107</v>
      </c>
      <c r="E45" s="443"/>
      <c r="F45" s="215"/>
      <c r="G45" s="68">
        <f t="shared" si="19"/>
        <v>8</v>
      </c>
      <c r="H45" s="68" t="str">
        <f t="shared" si="20"/>
        <v>-</v>
      </c>
      <c r="I45" s="68">
        <f t="shared" si="21"/>
        <v>8</v>
      </c>
      <c r="J45" s="68" t="str">
        <f t="shared" si="22"/>
        <v>-</v>
      </c>
      <c r="K45" s="68" t="str">
        <f t="shared" si="23"/>
        <v>-</v>
      </c>
      <c r="L45" s="112" t="str">
        <f>IF(EXACT(F45,"evc"),"(!) aparte procedure (kennistoets)",IF(EXACT(F45,"evk"),"op basis studiehistoriek of OPO",IF(EXACT(F45,"xxx"),"(!) opheffing weigering?","")))</f>
        <v/>
      </c>
      <c r="M45" s="407" t="str">
        <f>IF(LEFT($F45,1)="x",H45,"-")</f>
        <v>-</v>
      </c>
      <c r="N45" s="407" t="str">
        <f t="shared" si="24"/>
        <v>-</v>
      </c>
      <c r="O45" s="407" t="str">
        <f t="shared" si="24"/>
        <v>-</v>
      </c>
      <c r="P45" s="407" t="str">
        <f t="shared" si="24"/>
        <v>-</v>
      </c>
      <c r="Q45" s="372" t="str">
        <f>IF(OR(EXACT(F45,"c"), EXACT(F45,"t"), EXACT(F45,"evk")),G45,"-")</f>
        <v>-</v>
      </c>
      <c r="R45" s="594" t="str">
        <f>HYPERLINK(lijsten!$A$23&amp;UPPER('BXL-AALST AVOND'!Z45)&amp;lijsten!$A$24,'BXL-AALST AVOND'!Z45)</f>
        <v>ORP51A</v>
      </c>
      <c r="S45" s="595"/>
      <c r="T45" s="596" t="str">
        <f>IF(Z45="","",AI45)</f>
        <v>Baetens Jens</v>
      </c>
      <c r="U45" s="597"/>
      <c r="V45" s="598"/>
      <c r="W45" s="275"/>
      <c r="X45" s="169"/>
      <c r="Z45" s="348" t="str">
        <f>IF(AND($AA$24="P",AA45&lt;&gt;""),AA45,IF(AND($AA$24="SN",AB45&lt;&gt;""),AB45,""))</f>
        <v>ORP51A</v>
      </c>
      <c r="AA45" s="348" t="s">
        <v>210</v>
      </c>
      <c r="AB45" s="348"/>
      <c r="AC45" s="195">
        <v>8</v>
      </c>
      <c r="AD45" s="195" t="s">
        <v>86</v>
      </c>
      <c r="AE45" s="195">
        <v>8</v>
      </c>
      <c r="AF45" s="320" t="s">
        <v>86</v>
      </c>
      <c r="AG45" s="195" t="s">
        <v>86</v>
      </c>
      <c r="AH45" t="s">
        <v>198</v>
      </c>
      <c r="AI45" t="s">
        <v>211</v>
      </c>
      <c r="AM45" t="b">
        <f>IF(COUNTIF($AL$26:$AL$29,F45)&gt;0,TRUE,FALSE)</f>
        <v>0</v>
      </c>
      <c r="AN45" t="b">
        <f>IF(F45="nvt",TRUE,FALSE)</f>
        <v>0</v>
      </c>
      <c r="AO45" t="b">
        <f>IF(AND(AM45=AM87,AN45=AN87),TRUE,FALSE)</f>
        <v>0</v>
      </c>
    </row>
    <row r="46" spans="2:41" ht="13.95" customHeight="1" outlineLevel="1" thickBot="1">
      <c r="B46" s="168"/>
      <c r="C46" s="355"/>
      <c r="D46" s="89" t="s">
        <v>212</v>
      </c>
      <c r="E46" s="360"/>
      <c r="F46" s="218"/>
      <c r="G46" s="38"/>
      <c r="H46" s="38"/>
      <c r="I46" s="38"/>
      <c r="J46" s="38"/>
      <c r="K46" s="38"/>
      <c r="L46" s="33"/>
      <c r="M46" s="33"/>
      <c r="N46" s="33"/>
      <c r="O46" s="33"/>
      <c r="P46" s="33"/>
      <c r="Q46" s="33"/>
      <c r="R46" s="33"/>
      <c r="S46" s="33"/>
      <c r="T46" s="33"/>
      <c r="U46" s="33"/>
      <c r="V46" s="34"/>
      <c r="W46" s="275"/>
      <c r="X46" s="169"/>
    </row>
    <row r="47" spans="2:41" ht="13.95" customHeight="1" outlineLevel="1" thickBot="1">
      <c r="B47" s="168"/>
      <c r="C47" s="355"/>
      <c r="D47" s="475" t="s">
        <v>117</v>
      </c>
      <c r="E47" s="443" t="s">
        <v>306</v>
      </c>
      <c r="F47" s="215"/>
      <c r="G47" s="68" t="str">
        <f t="shared" ref="G47:G48" si="25">IF($Z47="","",AC47)</f>
        <v/>
      </c>
      <c r="H47" s="68" t="str">
        <f t="shared" ref="H47:H48" si="26">IF($Z47="","",AD47)</f>
        <v/>
      </c>
      <c r="I47" s="68" t="str">
        <f t="shared" ref="I47:I48" si="27">IF($Z47="","",AE47)</f>
        <v/>
      </c>
      <c r="J47" s="68" t="str">
        <f t="shared" ref="J47:J48" si="28">IF($Z47="","",AF47)</f>
        <v/>
      </c>
      <c r="K47" s="68" t="str">
        <f t="shared" ref="K47:K48" si="29">IF($Z47="","",AG47)</f>
        <v/>
      </c>
      <c r="L47" s="112" t="str">
        <f>IF(EXACT(F47,"evc"),"(!) aparte procedure (kennistoets)",IF(EXACT(F47,"evk"),"op basis studiehistoriek of OPO",IF(EXACT(F47,"xxx"),"(!) opheffing weigering?","")))</f>
        <v/>
      </c>
      <c r="M47" s="407" t="str">
        <f>IF(LEFT($F47,1)="x",H47,"-")</f>
        <v>-</v>
      </c>
      <c r="N47" s="407" t="str">
        <f t="shared" ref="N47:P48" si="30">IF(LEFT($F47,1)="x",I47,"-")</f>
        <v>-</v>
      </c>
      <c r="O47" s="407" t="str">
        <f t="shared" si="30"/>
        <v>-</v>
      </c>
      <c r="P47" s="407" t="str">
        <f t="shared" si="30"/>
        <v>-</v>
      </c>
      <c r="Q47" s="372" t="str">
        <f>IF(OR(EXACT(F47,"c"), EXACT(F47,"t"), EXACT(F47,"evk")),G47,"-")</f>
        <v>-</v>
      </c>
      <c r="R47" s="594" t="str">
        <f>HYPERLINK(lijsten!$A$23&amp;UPPER('BXL-AALST AVOND'!Z47)&amp;lijsten!$A$24,'BXL-AALST AVOND'!Z47)</f>
        <v/>
      </c>
      <c r="S47" s="595"/>
      <c r="T47" s="596" t="str">
        <f>IF(Z47="","",AI47)</f>
        <v/>
      </c>
      <c r="U47" s="597"/>
      <c r="V47" s="598"/>
      <c r="W47" s="275"/>
      <c r="X47" s="169"/>
      <c r="Z47" s="348" t="str">
        <f>IF(AND($AA$24="P",AA47&lt;&gt;""),AA47,IF(AND($AA$24="SN",AB47&lt;&gt;""),AB47,""))</f>
        <v/>
      </c>
      <c r="AA47" s="349"/>
      <c r="AB47" s="349" t="s">
        <v>214</v>
      </c>
      <c r="AC47" s="195">
        <v>8</v>
      </c>
      <c r="AD47" s="195" t="s">
        <v>86</v>
      </c>
      <c r="AE47" s="195">
        <v>8</v>
      </c>
      <c r="AF47" s="195" t="s">
        <v>86</v>
      </c>
      <c r="AG47" s="195" t="s">
        <v>86</v>
      </c>
      <c r="AH47" t="s">
        <v>198</v>
      </c>
      <c r="AI47" s="155" t="s">
        <v>215</v>
      </c>
    </row>
    <row r="48" spans="2:41" ht="13.95" customHeight="1" outlineLevel="1" thickBot="1">
      <c r="B48" s="168"/>
      <c r="C48" s="355"/>
      <c r="D48" s="466" t="s">
        <v>114</v>
      </c>
      <c r="E48" s="443"/>
      <c r="F48" s="215"/>
      <c r="G48" s="68" t="str">
        <f t="shared" si="25"/>
        <v/>
      </c>
      <c r="H48" s="68" t="str">
        <f t="shared" si="26"/>
        <v/>
      </c>
      <c r="I48" s="68" t="str">
        <f t="shared" si="27"/>
        <v/>
      </c>
      <c r="J48" s="68" t="str">
        <f t="shared" si="28"/>
        <v/>
      </c>
      <c r="K48" s="68" t="str">
        <f t="shared" si="29"/>
        <v/>
      </c>
      <c r="L48" s="112" t="str">
        <f>IF(EXACT(F48,"evc"),"(!) aparte procedure (kennistoets)",IF(EXACT(F48,"evk"),"op basis studiehistoriek of OPO",IF(EXACT(F48,"xxx"),"(!) opheffing weigering?","")))</f>
        <v/>
      </c>
      <c r="M48" s="407" t="str">
        <f>IF(LEFT($F48,1)="x",H48,"-")</f>
        <v>-</v>
      </c>
      <c r="N48" s="407" t="str">
        <f t="shared" si="30"/>
        <v>-</v>
      </c>
      <c r="O48" s="407" t="str">
        <f t="shared" si="30"/>
        <v>-</v>
      </c>
      <c r="P48" s="407" t="str">
        <f t="shared" si="30"/>
        <v>-</v>
      </c>
      <c r="Q48" s="372" t="str">
        <f>IF(OR(EXACT(F48,"c"), EXACT(F48,"t"), EXACT(F48,"evk")),G48,"-")</f>
        <v>-</v>
      </c>
      <c r="R48" s="594" t="str">
        <f>HYPERLINK(lijsten!$A$23&amp;UPPER('BXL-AALST AVOND'!Z48)&amp;lijsten!$A$24,'BXL-AALST AVOND'!Z48)</f>
        <v/>
      </c>
      <c r="S48" s="595"/>
      <c r="T48" s="596" t="str">
        <f>IF(Z48="","",AI48)</f>
        <v/>
      </c>
      <c r="U48" s="597"/>
      <c r="V48" s="598"/>
      <c r="W48" s="275"/>
      <c r="X48" s="169"/>
      <c r="Z48" s="348" t="str">
        <f>IF(AND($AA$24="P",AA48&lt;&gt;""),AA48,IF(AND($AA$24="SN",AB48&lt;&gt;""),AB48,""))</f>
        <v/>
      </c>
      <c r="AA48" s="349"/>
      <c r="AB48" s="349" t="s">
        <v>213</v>
      </c>
      <c r="AC48" s="195">
        <v>8</v>
      </c>
      <c r="AD48" s="195" t="s">
        <v>86</v>
      </c>
      <c r="AE48" s="195" t="s">
        <v>86</v>
      </c>
      <c r="AF48" s="195">
        <v>8</v>
      </c>
      <c r="AG48" s="195" t="s">
        <v>86</v>
      </c>
      <c r="AH48" t="s">
        <v>198</v>
      </c>
      <c r="AI48" s="155" t="s">
        <v>209</v>
      </c>
    </row>
    <row r="49" spans="2:41" ht="13.95" customHeight="1" outlineLevel="1" thickBot="1">
      <c r="B49" s="168"/>
      <c r="C49" s="355"/>
      <c r="D49" s="113" t="s">
        <v>119</v>
      </c>
      <c r="E49" s="361"/>
      <c r="F49" s="219"/>
      <c r="G49" s="114"/>
      <c r="H49" s="114"/>
      <c r="I49" s="114"/>
      <c r="J49" s="114"/>
      <c r="K49" s="114"/>
      <c r="L49" s="115"/>
      <c r="M49" s="115"/>
      <c r="N49" s="115"/>
      <c r="O49" s="115"/>
      <c r="P49" s="115"/>
      <c r="Q49" s="115"/>
      <c r="R49" s="115"/>
      <c r="S49" s="115"/>
      <c r="T49" s="115"/>
      <c r="U49" s="115"/>
      <c r="V49" s="116"/>
      <c r="W49" s="275"/>
      <c r="X49" s="169"/>
      <c r="Z49" s="155"/>
    </row>
    <row r="50" spans="2:41" ht="13.95" customHeight="1" outlineLevel="1" thickBot="1">
      <c r="B50" s="168"/>
      <c r="C50" s="355"/>
      <c r="D50" s="467" t="s">
        <v>216</v>
      </c>
      <c r="E50" s="461" t="s">
        <v>306</v>
      </c>
      <c r="F50" s="215"/>
      <c r="G50" s="68">
        <f>IF($Z50="","",AC50)</f>
        <v>6</v>
      </c>
      <c r="H50" s="68" t="str">
        <f>IF($Z50="","",AD50)</f>
        <v>-</v>
      </c>
      <c r="I50" s="68" t="str">
        <f>IF($Z50="","",AE50)</f>
        <v>-</v>
      </c>
      <c r="J50" s="68">
        <f>IF($Z50="","",AF50)</f>
        <v>3</v>
      </c>
      <c r="K50" s="68">
        <f t="shared" ref="K50" si="31">IF($Z50="","",AG50)</f>
        <v>3</v>
      </c>
      <c r="L50" s="112" t="str">
        <f>IF(EXACT(F50,"evc"),"(!) aparte procedure (kennistoets)",IF(EXACT(F50,"evk"),"op basis studiehistoriek of OPO",IF(EXACT(F50,"xxx"),"(!) opheffing weigering?","")))</f>
        <v/>
      </c>
      <c r="M50" s="372" t="str">
        <f>IF(LEFT($F50,1)="x",H50,"-")</f>
        <v>-</v>
      </c>
      <c r="N50" s="372" t="str">
        <f t="shared" ref="N50:P50" si="32">IF(LEFT($F50,1)="x",I50,"-")</f>
        <v>-</v>
      </c>
      <c r="O50" s="372" t="str">
        <f t="shared" si="32"/>
        <v>-</v>
      </c>
      <c r="P50" s="372" t="str">
        <f t="shared" si="32"/>
        <v>-</v>
      </c>
      <c r="Q50" s="372" t="str">
        <f>IF(OR(EXACT(F50,"c"), EXACT(F50,"t"), EXACT(F50,"evk")),G50,"-")</f>
        <v>-</v>
      </c>
      <c r="R50" s="594" t="str">
        <f>HYPERLINK(lijsten!$A$23&amp;UPPER('BXL-AALST AVOND'!Z50)&amp;lijsten!$A$24,'BXL-AALST AVOND'!Z50)</f>
        <v>ORP24A</v>
      </c>
      <c r="S50" s="595"/>
      <c r="T50" s="596" t="str">
        <f>IF(Z50="","",AI50)</f>
        <v>Van den Boreck Patrick</v>
      </c>
      <c r="U50" s="597"/>
      <c r="V50" s="598"/>
      <c r="W50" s="275"/>
      <c r="X50" s="169"/>
      <c r="Z50" s="348" t="str">
        <f>IF(AND($AA$24="P",AA50&lt;&gt;""),AA50,IF(AND($AA$24="SN",AB50&lt;&gt;""),AB50,""))</f>
        <v>ORP24A</v>
      </c>
      <c r="AA50" s="349" t="s">
        <v>217</v>
      </c>
      <c r="AB50" s="349" t="s">
        <v>217</v>
      </c>
      <c r="AC50" s="195">
        <v>6</v>
      </c>
      <c r="AD50" s="195" t="s">
        <v>86</v>
      </c>
      <c r="AE50" s="195" t="s">
        <v>86</v>
      </c>
      <c r="AF50" s="195">
        <v>3</v>
      </c>
      <c r="AG50" s="195">
        <v>3</v>
      </c>
      <c r="AH50" t="s">
        <v>198</v>
      </c>
      <c r="AI50" s="155" t="s">
        <v>303</v>
      </c>
    </row>
    <row r="51" spans="2:41" ht="13.95" customHeight="1" thickBot="1">
      <c r="B51" s="168"/>
      <c r="C51" s="357"/>
      <c r="D51" s="471"/>
      <c r="E51" s="470"/>
      <c r="F51" s="21"/>
      <c r="G51" s="117"/>
      <c r="H51" s="118"/>
      <c r="I51" s="118"/>
      <c r="J51" s="118"/>
      <c r="K51" s="118"/>
      <c r="L51" s="17"/>
      <c r="M51" s="17"/>
      <c r="N51" s="17"/>
      <c r="O51" s="17"/>
      <c r="P51" s="17"/>
      <c r="Q51" s="17"/>
      <c r="R51" s="17"/>
      <c r="S51" s="17"/>
      <c r="T51" s="17"/>
      <c r="U51" s="17"/>
      <c r="V51" s="17"/>
      <c r="W51" s="275"/>
      <c r="X51" s="169"/>
      <c r="Z51" s="155"/>
    </row>
    <row r="52" spans="2:41" ht="24.6" customHeight="1" thickBot="1">
      <c r="B52" s="168"/>
      <c r="C52" s="355"/>
      <c r="D52" s="408" t="s">
        <v>218</v>
      </c>
      <c r="E52" s="459"/>
      <c r="F52" s="409" t="s">
        <v>67</v>
      </c>
      <c r="G52" s="410" t="s">
        <v>68</v>
      </c>
      <c r="H52" s="156" t="s">
        <v>69</v>
      </c>
      <c r="I52" s="156" t="s">
        <v>70</v>
      </c>
      <c r="J52" s="156" t="s">
        <v>71</v>
      </c>
      <c r="K52" s="156" t="s">
        <v>72</v>
      </c>
      <c r="L52" s="156" t="s">
        <v>73</v>
      </c>
      <c r="M52" s="156" t="s">
        <v>69</v>
      </c>
      <c r="N52" s="156" t="s">
        <v>70</v>
      </c>
      <c r="O52" s="156" t="s">
        <v>71</v>
      </c>
      <c r="P52" s="156" t="s">
        <v>72</v>
      </c>
      <c r="Q52" s="411" t="s">
        <v>74</v>
      </c>
      <c r="R52" s="610" t="s">
        <v>75</v>
      </c>
      <c r="S52" s="611"/>
      <c r="T52" s="265"/>
      <c r="U52" s="265"/>
      <c r="V52" s="410"/>
      <c r="W52" s="275"/>
      <c r="X52" s="169"/>
      <c r="Z52" s="155"/>
    </row>
    <row r="53" spans="2:41" ht="13.95" customHeight="1" thickBot="1">
      <c r="B53" s="168"/>
      <c r="C53" s="355"/>
      <c r="D53" s="334" t="s">
        <v>195</v>
      </c>
      <c r="E53" s="460"/>
      <c r="F53" s="335" t="s">
        <v>196</v>
      </c>
      <c r="G53" s="119">
        <f>SUM(H53:K54)</f>
        <v>0</v>
      </c>
      <c r="H53" s="120">
        <f>SUM(SUMIF($F$56:$F$64,{"c";"t";"x";"xx";"xxx";"evk";"evc"},H56:H64))</f>
        <v>0</v>
      </c>
      <c r="I53" s="120">
        <f>SUM(SUMIF($F$56:$F$64,{"c";"t";"x";"xx";"xxx";"evk";"evc"},I56:I64))</f>
        <v>0</v>
      </c>
      <c r="J53" s="120">
        <f>SUM(SUMIF($F$56:$F$64,{"c";"t";"x";"xx";"xxx";"evk";"evc"},J56:J64))</f>
        <v>0</v>
      </c>
      <c r="K53" s="120">
        <f>SUM(SUMIF($F$56:$F$64,{"c";"t";"x";"xx";"xxx";"evk";"evc"},K56:K64))</f>
        <v>0</v>
      </c>
      <c r="L53" s="121"/>
      <c r="M53" s="412">
        <f>SUM(M56:M64)</f>
        <v>0</v>
      </c>
      <c r="N53" s="412">
        <f>SUM(N56:N64)</f>
        <v>0</v>
      </c>
      <c r="O53" s="412">
        <f>SUM(O56:O64)</f>
        <v>0</v>
      </c>
      <c r="P53" s="412">
        <f>SUM(P56:P64)</f>
        <v>0</v>
      </c>
      <c r="Q53" s="412">
        <f>SUM(Q56:Q64)</f>
        <v>0</v>
      </c>
      <c r="R53" s="413"/>
      <c r="S53" s="122"/>
      <c r="T53" s="122"/>
      <c r="U53" s="122"/>
      <c r="V53" s="123"/>
      <c r="W53" s="275"/>
      <c r="X53" s="169"/>
      <c r="Z53" s="155"/>
    </row>
    <row r="54" spans="2:41" ht="13.95" customHeight="1" thickBot="1">
      <c r="B54" s="168"/>
      <c r="C54" s="355"/>
      <c r="D54" s="62" t="s">
        <v>105</v>
      </c>
      <c r="E54" s="63"/>
      <c r="F54" s="63"/>
      <c r="G54" s="63"/>
      <c r="H54" s="63"/>
      <c r="I54" s="63"/>
      <c r="J54" s="63"/>
      <c r="K54" s="63"/>
      <c r="L54" s="63"/>
      <c r="M54" s="63"/>
      <c r="N54" s="63"/>
      <c r="O54" s="63"/>
      <c r="P54" s="63"/>
      <c r="Q54" s="63"/>
      <c r="R54" s="63"/>
      <c r="S54" s="63"/>
      <c r="T54" s="63"/>
      <c r="U54" s="63"/>
      <c r="V54" s="64"/>
      <c r="W54" s="275"/>
      <c r="X54" s="169"/>
      <c r="Z54" s="155"/>
    </row>
    <row r="55" spans="2:41" ht="13.95" customHeight="1" outlineLevel="1" thickBot="1">
      <c r="B55" s="168"/>
      <c r="C55" s="355"/>
      <c r="D55" s="124" t="s">
        <v>106</v>
      </c>
      <c r="E55" s="362"/>
      <c r="F55" s="125"/>
      <c r="G55" s="126"/>
      <c r="H55" s="126"/>
      <c r="I55" s="126"/>
      <c r="J55" s="126"/>
      <c r="K55" s="126"/>
      <c r="L55" s="127"/>
      <c r="M55" s="127"/>
      <c r="N55" s="127"/>
      <c r="O55" s="127"/>
      <c r="P55" s="127"/>
      <c r="Q55" s="127"/>
      <c r="R55" s="127"/>
      <c r="S55" s="127"/>
      <c r="T55" s="127"/>
      <c r="U55" s="127"/>
      <c r="V55" s="128"/>
      <c r="W55" s="275"/>
      <c r="X55" s="169"/>
      <c r="Z55" s="155"/>
    </row>
    <row r="56" spans="2:41" ht="13.95" customHeight="1" outlineLevel="1" thickBot="1">
      <c r="B56" s="168"/>
      <c r="C56" s="355"/>
      <c r="D56" s="475" t="s">
        <v>129</v>
      </c>
      <c r="E56" s="443"/>
      <c r="F56" s="215"/>
      <c r="G56" s="68">
        <f t="shared" ref="G56:G58" si="33">IF($Z56="","",AC56)</f>
        <v>6</v>
      </c>
      <c r="H56" s="68">
        <f t="shared" ref="H56:H58" si="34">IF($Z56="","",AD56)</f>
        <v>6</v>
      </c>
      <c r="I56" s="68" t="str">
        <f t="shared" ref="I56:I58" si="35">IF($Z56="","",AE56)</f>
        <v>-</v>
      </c>
      <c r="J56" s="68" t="str">
        <f t="shared" ref="J56:J58" si="36">IF($Z56="","",AF56)</f>
        <v>-</v>
      </c>
      <c r="K56" s="68" t="str">
        <f t="shared" ref="K56:K58" si="37">IF($Z56="","",AG56)</f>
        <v>-</v>
      </c>
      <c r="L56" s="112" t="str">
        <f>IF(EXACT(F56,"evc"),"(!) aparte procedure (kennistoets)",IF(EXACT(F56,"evk"),"op basis studiehistoriek of OPO",IF(EXACT(F56,"xxx"),"(!) opheffing weigering?","")))</f>
        <v/>
      </c>
      <c r="M56" s="371" t="str">
        <f t="shared" ref="M56" si="38">IF(LEFT($F56,1)="x",H56,"-")</f>
        <v>-</v>
      </c>
      <c r="N56" s="371" t="str">
        <f t="shared" ref="N56" si="39">IF(LEFT($F56,1)="x",I56,"-")</f>
        <v>-</v>
      </c>
      <c r="O56" s="371" t="str">
        <f t="shared" ref="O56" si="40">IF(LEFT($F56,1)="x",J56,"-")</f>
        <v>-</v>
      </c>
      <c r="P56" s="371" t="str">
        <f t="shared" ref="P56" si="41">IF(LEFT($F56,1)="x",K56,"-")</f>
        <v>-</v>
      </c>
      <c r="Q56" s="406" t="str">
        <f>IF(OR(EXACT(F56,"c"), EXACT(F56,"t"), EXACT(F56,"evk")),G56,"-")</f>
        <v>-</v>
      </c>
      <c r="R56" s="594" t="str">
        <f>HYPERLINK(lijsten!$A$23&amp;UPPER('BXL-AALST AVOND'!Z56)&amp;lijsten!$A$24,'BXL-AALST AVOND'!Z56)</f>
        <v>ORP52A</v>
      </c>
      <c r="S56" s="595"/>
      <c r="T56" s="596" t="str">
        <f>IF(Z56="","",AI56)</f>
        <v>Baetens Jens</v>
      </c>
      <c r="U56" s="597"/>
      <c r="V56" s="598"/>
      <c r="W56" s="275"/>
      <c r="X56" s="169"/>
      <c r="Z56" s="348" t="str">
        <f>IF(AND($AA$24="P",AA56&lt;&gt;""),AA56,IF(AND($AA$24="SN",AB56&lt;&gt;""),AB56,""))</f>
        <v>ORP52A</v>
      </c>
      <c r="AA56" s="348" t="s">
        <v>219</v>
      </c>
      <c r="AB56" s="349"/>
      <c r="AC56" s="195">
        <v>6</v>
      </c>
      <c r="AD56" s="195">
        <v>6</v>
      </c>
      <c r="AE56" s="195" t="s">
        <v>86</v>
      </c>
      <c r="AF56" s="195" t="s">
        <v>86</v>
      </c>
      <c r="AG56" s="195" t="s">
        <v>86</v>
      </c>
      <c r="AH56" t="s">
        <v>198</v>
      </c>
      <c r="AI56" t="s">
        <v>211</v>
      </c>
      <c r="AM56" t="b">
        <f>IF(COUNTIF($AL$26:$AL$29,F56)&gt;0,TRUE,FALSE)</f>
        <v>0</v>
      </c>
      <c r="AN56" t="b">
        <f>IF(F56="nvt",TRUE,FALSE)</f>
        <v>0</v>
      </c>
      <c r="AO56" t="b">
        <f>IF(AND(AM56=AM86,AN56=AN86),TRUE,FALSE)</f>
        <v>0</v>
      </c>
    </row>
    <row r="57" spans="2:41" ht="13.95" customHeight="1" outlineLevel="1" thickBot="1">
      <c r="B57" s="168"/>
      <c r="C57" s="355"/>
      <c r="D57" s="467" t="s">
        <v>220</v>
      </c>
      <c r="E57" s="444"/>
      <c r="F57" s="215"/>
      <c r="G57" s="68">
        <f t="shared" si="33"/>
        <v>8</v>
      </c>
      <c r="H57" s="68" t="str">
        <f t="shared" si="34"/>
        <v>-</v>
      </c>
      <c r="I57" s="68">
        <f t="shared" si="35"/>
        <v>8</v>
      </c>
      <c r="J57" s="68" t="str">
        <f t="shared" si="36"/>
        <v>-</v>
      </c>
      <c r="K57" s="68" t="str">
        <f t="shared" si="37"/>
        <v>-</v>
      </c>
      <c r="L57" s="112" t="str">
        <f>IF(EXACT(F57,"evc"),"(!) aparte procedure (kennistoets)",IF(EXACT(F57,"evk"),"op basis studiehistoriek of OPO",IF(EXACT(F57,"xxx"),"(!) opheffing weigering?","")))</f>
        <v/>
      </c>
      <c r="M57" s="407" t="str">
        <f t="shared" ref="M57:M58" si="42">IF(LEFT($F57,1)="x",H57,"-")</f>
        <v>-</v>
      </c>
      <c r="N57" s="407" t="str">
        <f t="shared" ref="N57:N58" si="43">IF(LEFT($F57,1)="x",I57,"-")</f>
        <v>-</v>
      </c>
      <c r="O57" s="407" t="str">
        <f t="shared" ref="O57:O58" si="44">IF(LEFT($F57,1)="x",J57,"-")</f>
        <v>-</v>
      </c>
      <c r="P57" s="407" t="str">
        <f t="shared" ref="P57:P58" si="45">IF(LEFT($F57,1)="x",K57,"-")</f>
        <v>-</v>
      </c>
      <c r="Q57" s="372" t="str">
        <f>IF(OR(EXACT(F57,"c"), EXACT(F57,"t"), EXACT(F57,"evk")),G57,"-")</f>
        <v>-</v>
      </c>
      <c r="R57" s="594" t="str">
        <f>HYPERLINK(lijsten!$A$23&amp;UPPER('BXL-AALST AVOND'!Z57)&amp;lijsten!$A$24,'BXL-AALST AVOND'!Z57)</f>
        <v>ORP26A</v>
      </c>
      <c r="S57" s="595"/>
      <c r="T57" s="596" t="str">
        <f>IF(Z57="","",AI57)</f>
        <v>Druwé Matthias</v>
      </c>
      <c r="U57" s="597"/>
      <c r="V57" s="598"/>
      <c r="W57" s="275"/>
      <c r="X57" s="169"/>
      <c r="Z57" s="348" t="str">
        <f>IF(AND($AA$24="P",AA57&lt;&gt;""),AA57,IF(AND($AA$24="SN",AB57&lt;&gt;""),AB57,""))</f>
        <v>ORP26A</v>
      </c>
      <c r="AA57" s="349" t="s">
        <v>221</v>
      </c>
      <c r="AB57" s="349"/>
      <c r="AC57" s="195">
        <v>8</v>
      </c>
      <c r="AD57" s="195" t="s">
        <v>86</v>
      </c>
      <c r="AE57" s="195">
        <v>8</v>
      </c>
      <c r="AF57" s="195" t="s">
        <v>86</v>
      </c>
      <c r="AG57" s="195" t="s">
        <v>86</v>
      </c>
      <c r="AH57" t="s">
        <v>198</v>
      </c>
      <c r="AI57" t="s">
        <v>131</v>
      </c>
    </row>
    <row r="58" spans="2:41" ht="13.95" customHeight="1" outlineLevel="1" thickBot="1">
      <c r="B58" s="168"/>
      <c r="C58" s="355"/>
      <c r="D58" s="467" t="s">
        <v>134</v>
      </c>
      <c r="E58" s="444" t="s">
        <v>309</v>
      </c>
      <c r="F58" s="215"/>
      <c r="G58" s="68">
        <f t="shared" si="33"/>
        <v>10</v>
      </c>
      <c r="H58" s="68" t="str">
        <f t="shared" si="34"/>
        <v>-</v>
      </c>
      <c r="I58" s="68" t="str">
        <f t="shared" si="35"/>
        <v>-</v>
      </c>
      <c r="J58" s="68">
        <f t="shared" si="36"/>
        <v>10</v>
      </c>
      <c r="K58" s="68" t="str">
        <f t="shared" si="37"/>
        <v>-</v>
      </c>
      <c r="L58" s="112" t="str">
        <f>IF(EXACT(F58,"evc"),"(!) aparte procedure (kennistoets)",IF(EXACT(F58,"evk"),"op basis studiehistoriek of OPO",IF(EXACT(F58,"xxx"),"(!) opheffing weigering?","")))</f>
        <v/>
      </c>
      <c r="M58" s="407" t="str">
        <f t="shared" si="42"/>
        <v>-</v>
      </c>
      <c r="N58" s="407" t="str">
        <f t="shared" si="43"/>
        <v>-</v>
      </c>
      <c r="O58" s="407" t="str">
        <f t="shared" si="44"/>
        <v>-</v>
      </c>
      <c r="P58" s="407" t="str">
        <f t="shared" si="45"/>
        <v>-</v>
      </c>
      <c r="Q58" s="372" t="str">
        <f>IF(OR(EXACT(F58,"c"), EXACT(F58,"t"), EXACT(F58,"evk")),G58,"-")</f>
        <v>-</v>
      </c>
      <c r="R58" s="594" t="str">
        <f>HYPERLINK(lijsten!$A$23&amp;UPPER('BXL-AALST AVOND'!Z58)&amp;lijsten!$A$24,'BXL-AALST AVOND'!Z58)</f>
        <v>ORP27A</v>
      </c>
      <c r="S58" s="595"/>
      <c r="T58" s="596" t="str">
        <f>IF(Z58="","",AI58)</f>
        <v>Van Droogenbroeck Joris</v>
      </c>
      <c r="U58" s="597"/>
      <c r="V58" s="598"/>
      <c r="W58" s="275"/>
      <c r="X58" s="169"/>
      <c r="Z58" s="348" t="str">
        <f>IF(AND($AA$24="P",AA58&lt;&gt;""),AA58,IF(AND($AA$24="SN",AB58&lt;&gt;""),AB58,""))</f>
        <v>ORP27A</v>
      </c>
      <c r="AA58" s="349" t="s">
        <v>222</v>
      </c>
      <c r="AB58" s="349"/>
      <c r="AC58" s="195">
        <v>10</v>
      </c>
      <c r="AD58" s="195" t="s">
        <v>86</v>
      </c>
      <c r="AE58" s="195" t="s">
        <v>86</v>
      </c>
      <c r="AF58" s="195">
        <v>10</v>
      </c>
      <c r="AG58" s="195" t="s">
        <v>86</v>
      </c>
      <c r="AH58" t="s">
        <v>198</v>
      </c>
      <c r="AI58" t="s">
        <v>97</v>
      </c>
    </row>
    <row r="59" spans="2:41" ht="13.95" customHeight="1" outlineLevel="1" thickBot="1">
      <c r="B59" s="168"/>
      <c r="C59" s="355"/>
      <c r="D59" s="197" t="s">
        <v>212</v>
      </c>
      <c r="E59" s="468"/>
      <c r="F59" s="220"/>
      <c r="G59" s="126"/>
      <c r="H59" s="126"/>
      <c r="I59" s="126"/>
      <c r="J59" s="126"/>
      <c r="K59" s="126"/>
      <c r="L59" s="127"/>
      <c r="M59" s="127"/>
      <c r="N59" s="127"/>
      <c r="O59" s="127"/>
      <c r="P59" s="127"/>
      <c r="Q59" s="127"/>
      <c r="R59" s="127"/>
      <c r="S59" s="127"/>
      <c r="T59" s="127"/>
      <c r="U59" s="127"/>
      <c r="V59" s="128"/>
      <c r="W59" s="275"/>
      <c r="X59" s="169"/>
      <c r="Z59" s="155"/>
    </row>
    <row r="60" spans="2:41" ht="13.95" customHeight="1" outlineLevel="1" thickBot="1">
      <c r="B60" s="168"/>
      <c r="C60" s="277"/>
      <c r="D60" s="475" t="s">
        <v>139</v>
      </c>
      <c r="F60" s="215"/>
      <c r="G60" s="68" t="str">
        <f t="shared" ref="G60:G62" si="46">IF($Z60="","",AC60)</f>
        <v/>
      </c>
      <c r="H60" s="68" t="str">
        <f t="shared" ref="H60:H62" si="47">IF($Z60="","",AD60)</f>
        <v/>
      </c>
      <c r="I60" s="68" t="str">
        <f t="shared" ref="I60:I62" si="48">IF($Z60="","",AE60)</f>
        <v/>
      </c>
      <c r="J60" s="68" t="str">
        <f t="shared" ref="J60:J62" si="49">IF($Z60="","",AF60)</f>
        <v/>
      </c>
      <c r="K60" s="68" t="str">
        <f t="shared" ref="K60:K62" si="50">IF($Z60="","",AG60)</f>
        <v/>
      </c>
      <c r="L60" s="112" t="str">
        <f>IF(EXACT(F60,"evc"),"(!) aparte procedure (kennistoets)",IF(EXACT(F60,"evk"),"op basis studiehistoriek of OPO",IF(EXACT(F60,"xxx"),"(!) opheffing weigering?","")))</f>
        <v/>
      </c>
      <c r="M60" s="407" t="str">
        <f t="shared" ref="M60:M62" si="51">IF(LEFT($F60,1)="x",H60,"-")</f>
        <v>-</v>
      </c>
      <c r="N60" s="407" t="str">
        <f t="shared" ref="N60:N62" si="52">IF(LEFT($F60,1)="x",I60,"-")</f>
        <v>-</v>
      </c>
      <c r="O60" s="407" t="str">
        <f t="shared" ref="O60:O62" si="53">IF(LEFT($F60,1)="x",J60,"-")</f>
        <v>-</v>
      </c>
      <c r="P60" s="407" t="str">
        <f t="shared" ref="P60:P62" si="54">IF(LEFT($F60,1)="x",K60,"-")</f>
        <v>-</v>
      </c>
      <c r="Q60" s="372" t="str">
        <f>IF(OR(EXACT(F60,"c"), EXACT(F60,"t"), EXACT(F60,"evk")),G60,"-")</f>
        <v>-</v>
      </c>
      <c r="R60" s="594" t="str">
        <f>HYPERLINK(lijsten!$A$23&amp;UPPER('BXL-AALST AVOND'!Z60)&amp;lijsten!$A$24,'BXL-AALST AVOND'!Z60)</f>
        <v/>
      </c>
      <c r="S60" s="595"/>
      <c r="T60" s="596" t="str">
        <f>IF(Z60="","",AI60)</f>
        <v/>
      </c>
      <c r="U60" s="597"/>
      <c r="V60" s="598"/>
      <c r="W60" s="275"/>
      <c r="X60" s="169"/>
      <c r="Z60" s="348" t="str">
        <f>IF(AND($AA$24="P",AA60&lt;&gt;""),AA60,IF(AND($AA$24="SN",AB60&lt;&gt;""),AB60,""))</f>
        <v/>
      </c>
      <c r="AA60" s="349"/>
      <c r="AB60" s="348" t="s">
        <v>223</v>
      </c>
      <c r="AC60" s="195">
        <v>8</v>
      </c>
      <c r="AD60" s="195">
        <v>8</v>
      </c>
      <c r="AE60" s="195" t="s">
        <v>86</v>
      </c>
      <c r="AF60" s="195" t="s">
        <v>86</v>
      </c>
      <c r="AG60" s="195" t="s">
        <v>86</v>
      </c>
      <c r="AH60" t="s">
        <v>198</v>
      </c>
      <c r="AI60" t="s">
        <v>215</v>
      </c>
      <c r="AM60" t="b">
        <f>IF(COUNTIF($AL$26:$AL$29,F60)&gt;0,TRUE,FALSE)</f>
        <v>0</v>
      </c>
      <c r="AN60" t="b">
        <f>IF(F60="nvt",TRUE,FALSE)</f>
        <v>0</v>
      </c>
      <c r="AO60" t="b">
        <f>IF(AND(AM60=AM94,AN60=AN94),TRUE,FALSE)</f>
        <v>0</v>
      </c>
    </row>
    <row r="61" spans="2:41" ht="13.95" customHeight="1" outlineLevel="1" thickBot="1">
      <c r="B61" s="168"/>
      <c r="C61" s="277"/>
      <c r="D61" s="475" t="s">
        <v>224</v>
      </c>
      <c r="E61" s="443"/>
      <c r="F61" s="215"/>
      <c r="G61" s="68" t="str">
        <f t="shared" si="46"/>
        <v/>
      </c>
      <c r="H61" s="68" t="str">
        <f t="shared" si="47"/>
        <v/>
      </c>
      <c r="I61" s="68" t="str">
        <f t="shared" si="48"/>
        <v/>
      </c>
      <c r="J61" s="68" t="str">
        <f t="shared" si="49"/>
        <v/>
      </c>
      <c r="K61" s="68" t="str">
        <f t="shared" si="50"/>
        <v/>
      </c>
      <c r="L61" s="112" t="str">
        <f>IF(EXACT(F61,"evc"),"(!) aparte procedure (kennistoets)",IF(EXACT(F61,"evk"),"op basis studiehistoriek of OPO",IF(EXACT(F61,"xxx"),"(!) opheffing weigering?","")))</f>
        <v/>
      </c>
      <c r="M61" s="407" t="str">
        <f t="shared" si="51"/>
        <v>-</v>
      </c>
      <c r="N61" s="407" t="str">
        <f t="shared" si="52"/>
        <v>-</v>
      </c>
      <c r="O61" s="407" t="str">
        <f t="shared" si="53"/>
        <v>-</v>
      </c>
      <c r="P61" s="407" t="str">
        <f t="shared" si="54"/>
        <v>-</v>
      </c>
      <c r="Q61" s="372" t="str">
        <f>IF(OR(EXACT(F61,"c"), EXACT(F61,"t"), EXACT(F61,"evk")),G61,"-")</f>
        <v>-</v>
      </c>
      <c r="R61" s="594" t="str">
        <f>HYPERLINK(lijsten!$A$23&amp;UPPER('BXL-AALST AVOND'!Z61)&amp;lijsten!$A$24,'BXL-AALST AVOND'!Z61)</f>
        <v/>
      </c>
      <c r="S61" s="595"/>
      <c r="T61" s="596" t="str">
        <f>IF(Z61="","",AI61)</f>
        <v/>
      </c>
      <c r="U61" s="597"/>
      <c r="V61" s="598"/>
      <c r="W61" s="275"/>
      <c r="X61" s="169"/>
      <c r="Z61" s="348" t="str">
        <f>IF(AND($AA$24="P",AA61&lt;&gt;""),AA61,IF(AND($AA$24="SN",AB61&lt;&gt;""),AB61,""))</f>
        <v/>
      </c>
      <c r="AA61" s="349"/>
      <c r="AB61" s="348" t="s">
        <v>225</v>
      </c>
      <c r="AC61" s="195">
        <v>6</v>
      </c>
      <c r="AD61" s="195" t="s">
        <v>86</v>
      </c>
      <c r="AE61" s="195">
        <v>6</v>
      </c>
      <c r="AF61" s="195" t="s">
        <v>86</v>
      </c>
      <c r="AG61" s="195" t="s">
        <v>86</v>
      </c>
      <c r="AH61" t="s">
        <v>198</v>
      </c>
      <c r="AI61" s="155" t="s">
        <v>141</v>
      </c>
    </row>
    <row r="62" spans="2:41" ht="13.95" customHeight="1" outlineLevel="1" thickBot="1">
      <c r="B62" s="168"/>
      <c r="C62" s="277"/>
      <c r="D62" s="467" t="s">
        <v>142</v>
      </c>
      <c r="E62" s="443" t="s">
        <v>310</v>
      </c>
      <c r="F62" s="215"/>
      <c r="G62" s="68" t="str">
        <f t="shared" si="46"/>
        <v/>
      </c>
      <c r="H62" s="68" t="str">
        <f t="shared" si="47"/>
        <v/>
      </c>
      <c r="I62" s="68" t="str">
        <f t="shared" si="48"/>
        <v/>
      </c>
      <c r="J62" s="68" t="str">
        <f t="shared" si="49"/>
        <v/>
      </c>
      <c r="K62" s="68" t="str">
        <f t="shared" si="50"/>
        <v/>
      </c>
      <c r="L62" s="112" t="str">
        <f>IF(EXACT(F62,"evc"),"(!) aparte procedure (kennistoets)",IF(EXACT(F62,"evk"),"op basis studiehistoriek of OPO",IF(EXACT(F62,"xxx"),"(!) opheffing weigering?","")))</f>
        <v/>
      </c>
      <c r="M62" s="407" t="str">
        <f t="shared" si="51"/>
        <v>-</v>
      </c>
      <c r="N62" s="407" t="str">
        <f t="shared" si="52"/>
        <v>-</v>
      </c>
      <c r="O62" s="407" t="str">
        <f t="shared" si="53"/>
        <v>-</v>
      </c>
      <c r="P62" s="407" t="str">
        <f t="shared" si="54"/>
        <v>-</v>
      </c>
      <c r="Q62" s="372" t="str">
        <f>IF(OR(EXACT(F62,"c"), EXACT(F62,"t"), EXACT(F62,"evk")),G62,"-")</f>
        <v>-</v>
      </c>
      <c r="R62" s="594" t="str">
        <f>HYPERLINK(lijsten!$A$23&amp;UPPER('BXL-AALST AVOND'!Z62)&amp;lijsten!$A$24,'BXL-AALST AVOND'!Z62)</f>
        <v/>
      </c>
      <c r="S62" s="595"/>
      <c r="T62" s="596" t="str">
        <f>IF(Z62="","",AI62)</f>
        <v/>
      </c>
      <c r="U62" s="597"/>
      <c r="V62" s="598"/>
      <c r="W62" s="275"/>
      <c r="X62" s="169"/>
      <c r="Z62" s="348" t="str">
        <f>IF(AND($AA$24="P",AA62&lt;&gt;""),AA62,IF(AND($AA$24="SN",AB62&lt;&gt;""),AB62,""))</f>
        <v/>
      </c>
      <c r="AA62" s="349"/>
      <c r="AB62" s="348" t="s">
        <v>226</v>
      </c>
      <c r="AC62" s="195">
        <v>10</v>
      </c>
      <c r="AD62" s="195" t="s">
        <v>86</v>
      </c>
      <c r="AE62" s="195" t="s">
        <v>86</v>
      </c>
      <c r="AF62" s="195">
        <v>10</v>
      </c>
      <c r="AG62" s="195" t="s">
        <v>86</v>
      </c>
      <c r="AH62" t="s">
        <v>198</v>
      </c>
      <c r="AI62" t="s">
        <v>141</v>
      </c>
      <c r="AM62" t="b">
        <f>IF(COUNTIF($AL$26:$AL$29,F62)&gt;0,TRUE,FALSE)</f>
        <v>0</v>
      </c>
      <c r="AN62" t="b">
        <f>IF(F62="nvt",TRUE,FALSE)</f>
        <v>0</v>
      </c>
      <c r="AO62" t="b">
        <f>IF(AND(AM62=AM95,AN62=AN95),TRUE,FALSE)</f>
        <v>0</v>
      </c>
    </row>
    <row r="63" spans="2:41" ht="13.95" customHeight="1" outlineLevel="1" thickBot="1">
      <c r="B63" s="168"/>
      <c r="C63" s="355"/>
      <c r="D63" s="196" t="s">
        <v>119</v>
      </c>
      <c r="E63" s="462"/>
      <c r="F63" s="219"/>
      <c r="G63" s="114"/>
      <c r="H63" s="114"/>
      <c r="I63" s="114"/>
      <c r="J63" s="114"/>
      <c r="K63" s="114"/>
      <c r="L63" s="115"/>
      <c r="M63" s="115"/>
      <c r="N63" s="115"/>
      <c r="O63" s="115"/>
      <c r="P63" s="115"/>
      <c r="Q63" s="115"/>
      <c r="R63" s="115"/>
      <c r="S63" s="115"/>
      <c r="T63" s="115"/>
      <c r="U63" s="115"/>
      <c r="V63" s="116"/>
      <c r="W63" s="275"/>
      <c r="X63" s="169"/>
      <c r="Z63" s="155"/>
    </row>
    <row r="64" spans="2:41" ht="13.95" customHeight="1" outlineLevel="1" thickBot="1">
      <c r="B64" s="168"/>
      <c r="C64" s="355"/>
      <c r="D64" s="467" t="s">
        <v>227</v>
      </c>
      <c r="E64" s="461" t="s">
        <v>308</v>
      </c>
      <c r="F64" s="215"/>
      <c r="G64" s="68">
        <f t="shared" ref="G64" si="55">IF($Z64="","",AC64)</f>
        <v>6</v>
      </c>
      <c r="H64" s="68" t="str">
        <f t="shared" ref="H64" si="56">IF($Z64="","",AD64)</f>
        <v>-</v>
      </c>
      <c r="I64" s="68" t="str">
        <f t="shared" ref="I64" si="57">IF($Z64="","",AE64)</f>
        <v>-</v>
      </c>
      <c r="J64" s="68" t="str">
        <f t="shared" ref="J64" si="58">IF($Z64="","",AF64)</f>
        <v>-</v>
      </c>
      <c r="K64" s="68">
        <f t="shared" ref="K64" si="59">IF($Z64="","",AG64)</f>
        <v>6</v>
      </c>
      <c r="L64" s="112" t="str">
        <f>IF(EXACT(F64,"evc"),"(!) aparte procedure (kennistoets)",IF(EXACT(F64,"evk"),"op basis studiehistoriek of OPO",IF(EXACT(F64,"xxx"),"(!) opheffing weigering?","")))</f>
        <v/>
      </c>
      <c r="M64" s="372" t="str">
        <f>IF(LEFT($F64,1)="x",H64,"-")</f>
        <v>-</v>
      </c>
      <c r="N64" s="372" t="str">
        <f t="shared" ref="N64:P64" si="60">IF(LEFT($F64,1)="x",I64,"-")</f>
        <v>-</v>
      </c>
      <c r="O64" s="372" t="str">
        <f t="shared" si="60"/>
        <v>-</v>
      </c>
      <c r="P64" s="372" t="str">
        <f t="shared" si="60"/>
        <v>-</v>
      </c>
      <c r="Q64" s="372" t="str">
        <f>IF(OR(EXACT(F64,"c"), EXACT(F64,"t"), EXACT(F64,"evk")),G64,"-")</f>
        <v>-</v>
      </c>
      <c r="R64" s="594" t="str">
        <f>HYPERLINK(lijsten!$A$23&amp;UPPER('BXL-AALST AVOND'!Z64)&amp;lijsten!$A$24,'BXL-AALST AVOND'!Z64)</f>
        <v>ORP28A</v>
      </c>
      <c r="S64" s="595"/>
      <c r="T64" s="596" t="str">
        <f>IF(LEFT(Z64,3)="ORP",AI64,IF(LEFT(Z64,3)="ORN",AJ64,""))</f>
        <v>Van Droogenbroeck Joris</v>
      </c>
      <c r="U64" s="597"/>
      <c r="V64" s="598"/>
      <c r="W64" s="275"/>
      <c r="X64" s="169"/>
      <c r="Z64" s="348" t="str">
        <f>IF(AND($AA$24="P",AA64&lt;&gt;""),AA64,IF(AND($AA$24="SN",AB64&lt;&gt;""),AB64,""))</f>
        <v>ORP28A</v>
      </c>
      <c r="AA64" s="349" t="s">
        <v>228</v>
      </c>
      <c r="AB64" s="349" t="s">
        <v>229</v>
      </c>
      <c r="AC64" s="195">
        <v>6</v>
      </c>
      <c r="AD64" s="195" t="s">
        <v>86</v>
      </c>
      <c r="AE64" s="195" t="s">
        <v>86</v>
      </c>
      <c r="AF64" s="195" t="s">
        <v>86</v>
      </c>
      <c r="AG64" s="195">
        <v>6</v>
      </c>
      <c r="AH64" t="s">
        <v>198</v>
      </c>
      <c r="AI64" t="s">
        <v>97</v>
      </c>
      <c r="AJ64" t="s">
        <v>141</v>
      </c>
    </row>
    <row r="65" spans="1:41" ht="13.95" customHeight="1" thickBot="1">
      <c r="B65" s="168"/>
      <c r="C65" s="277"/>
      <c r="D65" s="32"/>
      <c r="E65" s="470"/>
      <c r="F65" s="129"/>
      <c r="G65" s="130"/>
      <c r="H65" s="130"/>
      <c r="I65" s="130"/>
      <c r="J65" s="130"/>
      <c r="K65" s="130"/>
      <c r="L65" s="32"/>
      <c r="M65" s="32"/>
      <c r="N65" s="32"/>
      <c r="O65" s="32"/>
      <c r="P65" s="32"/>
      <c r="Q65" s="32"/>
      <c r="R65" s="32"/>
      <c r="S65" s="32"/>
      <c r="T65" s="32"/>
      <c r="U65" s="32"/>
      <c r="V65" s="32"/>
      <c r="W65" s="275"/>
      <c r="X65" s="169"/>
      <c r="Z65" s="155"/>
    </row>
    <row r="66" spans="1:41" ht="24.6" customHeight="1" thickBot="1">
      <c r="B66" s="168"/>
      <c r="C66" s="272"/>
      <c r="D66" s="391" t="s">
        <v>230</v>
      </c>
      <c r="E66" s="452"/>
      <c r="F66" s="392" t="s">
        <v>67</v>
      </c>
      <c r="G66" s="393" t="s">
        <v>68</v>
      </c>
      <c r="H66" s="327" t="s">
        <v>69</v>
      </c>
      <c r="I66" s="327" t="s">
        <v>70</v>
      </c>
      <c r="J66" s="327" t="s">
        <v>71</v>
      </c>
      <c r="K66" s="327" t="s">
        <v>72</v>
      </c>
      <c r="L66" s="327" t="s">
        <v>73</v>
      </c>
      <c r="M66" s="327" t="s">
        <v>69</v>
      </c>
      <c r="N66" s="327" t="s">
        <v>70</v>
      </c>
      <c r="O66" s="327" t="s">
        <v>71</v>
      </c>
      <c r="P66" s="327" t="s">
        <v>72</v>
      </c>
      <c r="Q66" s="394" t="s">
        <v>74</v>
      </c>
      <c r="R66" s="599" t="s">
        <v>75</v>
      </c>
      <c r="S66" s="600"/>
      <c r="T66" s="351"/>
      <c r="U66" s="351"/>
      <c r="V66" s="393"/>
      <c r="W66" s="273"/>
      <c r="X66" s="169"/>
      <c r="Z66" s="155"/>
    </row>
    <row r="67" spans="1:41" ht="13.95" customHeight="1" thickBot="1">
      <c r="B67" s="168"/>
      <c r="C67" s="277"/>
      <c r="D67" s="341" t="s">
        <v>195</v>
      </c>
      <c r="E67" s="463"/>
      <c r="F67" s="342" t="s">
        <v>231</v>
      </c>
      <c r="G67" s="343">
        <f>SUM(H67:K67)</f>
        <v>0</v>
      </c>
      <c r="H67" s="344">
        <f>SUM(SUMIF($F$69:$F$70,{"c";"t";"x";"xx";"xxx";"evk";"evc"},H69:H70))</f>
        <v>0</v>
      </c>
      <c r="I67" s="344">
        <f>SUM(SUMIF($F$69:$F$70,{"c";"t";"x";"xx";"xxx";"evk";"evc"},I69:I70))</f>
        <v>0</v>
      </c>
      <c r="J67" s="344">
        <f>SUM(SUMIF($F$69:$F$70,{"c";"t";"x";"xx";"xxx";"evk";"evc"},J69:J70))</f>
        <v>0</v>
      </c>
      <c r="K67" s="344">
        <f>SUM(SUMIF($F$69:$F$70,{"c";"t";"x";"xx";"xxx";"evk";"evc"},K69:K70))</f>
        <v>0</v>
      </c>
      <c r="L67" s="345"/>
      <c r="M67" s="414">
        <f>SUM(M69:M70)</f>
        <v>0</v>
      </c>
      <c r="N67" s="414">
        <f>SUM(N69:N70)</f>
        <v>0</v>
      </c>
      <c r="O67" s="414">
        <f>SUM(O69:O70)</f>
        <v>0</v>
      </c>
      <c r="P67" s="414">
        <f>SUM(P69:P70)</f>
        <v>0</v>
      </c>
      <c r="Q67" s="414">
        <f>SUM(Q69:Q70)</f>
        <v>0</v>
      </c>
      <c r="R67" s="415"/>
      <c r="S67" s="346"/>
      <c r="T67" s="346"/>
      <c r="U67" s="346"/>
      <c r="V67" s="347"/>
      <c r="W67" s="275"/>
      <c r="X67" s="169"/>
      <c r="Z67" s="155"/>
    </row>
    <row r="68" spans="1:41" ht="13.95" customHeight="1" outlineLevel="1" thickBot="1">
      <c r="B68" s="168"/>
      <c r="C68" s="272"/>
      <c r="D68" s="196" t="s">
        <v>119</v>
      </c>
      <c r="E68" s="462"/>
      <c r="F68" s="338"/>
      <c r="G68" s="338"/>
      <c r="H68" s="338"/>
      <c r="I68" s="338"/>
      <c r="J68" s="338"/>
      <c r="K68" s="338"/>
      <c r="L68" s="339"/>
      <c r="M68" s="339"/>
      <c r="N68" s="339"/>
      <c r="O68" s="339"/>
      <c r="P68" s="339"/>
      <c r="Q68" s="339"/>
      <c r="R68" s="339"/>
      <c r="S68" s="339"/>
      <c r="T68" s="339"/>
      <c r="U68" s="339"/>
      <c r="V68" s="340"/>
      <c r="W68" s="273"/>
      <c r="X68" s="169"/>
      <c r="Z68" s="155"/>
    </row>
    <row r="69" spans="1:41" ht="13.95" customHeight="1" outlineLevel="1" thickBot="1">
      <c r="B69" s="168"/>
      <c r="C69" s="272"/>
      <c r="D69" s="467" t="s">
        <v>232</v>
      </c>
      <c r="E69" s="444"/>
      <c r="F69" s="215"/>
      <c r="G69" s="68">
        <f t="shared" ref="G69:G70" si="61">IF($Z69="","",AC69)</f>
        <v>6</v>
      </c>
      <c r="H69" s="68">
        <f t="shared" ref="H69:H70" si="62">IF($Z69="","",AD69)</f>
        <v>1</v>
      </c>
      <c r="I69" s="68">
        <f t="shared" ref="I69:I70" si="63">IF($Z69="","",AE69)</f>
        <v>2</v>
      </c>
      <c r="J69" s="68">
        <f t="shared" ref="J69:J70" si="64">IF($Z69="","",AF69)</f>
        <v>1</v>
      </c>
      <c r="K69" s="68">
        <f t="shared" ref="K69:K70" si="65">IF($Z69="","",AG69)</f>
        <v>2</v>
      </c>
      <c r="L69" s="112" t="str">
        <f>IF(EXACT(F69,"evc"),"(!) aparte procedure (kennistoets)",IF(EXACT(F69,"evk"),"op basis studiehistoriek of OPO",IF(EXACT(F69,"xxx"),"(!) opheffing weigering?","")))</f>
        <v/>
      </c>
      <c r="M69" s="372" t="str">
        <f>IF(LEFT($F69,1)="x",H69,"-")</f>
        <v>-</v>
      </c>
      <c r="N69" s="372" t="str">
        <f t="shared" ref="N69:P70" si="66">IF(LEFT($F69,1)="x",I69,"-")</f>
        <v>-</v>
      </c>
      <c r="O69" s="372" t="str">
        <f t="shared" si="66"/>
        <v>-</v>
      </c>
      <c r="P69" s="372" t="str">
        <f t="shared" si="66"/>
        <v>-</v>
      </c>
      <c r="Q69" s="372" t="str">
        <f>IF(OR(EXACT(F69,"c"), EXACT(F69,"t"), EXACT(F69,"evk")),G69,"-")</f>
        <v>-</v>
      </c>
      <c r="R69" s="594" t="str">
        <f>HYPERLINK(lijsten!$A$23&amp;UPPER('BXL-AALST AVOND'!Z69)&amp;lijsten!$A$24,'BXL-AALST AVOND'!Z69)</f>
        <v>ORP29A</v>
      </c>
      <c r="S69" s="595"/>
      <c r="T69" s="596" t="str">
        <f>IF(Z69="","",AI69)</f>
        <v>Matthys Anja</v>
      </c>
      <c r="U69" s="597"/>
      <c r="V69" s="598"/>
      <c r="W69" s="273"/>
      <c r="X69" s="169"/>
      <c r="Z69" s="348" t="str">
        <f>IF(AND($AA$24="P",AA69&lt;&gt;""),AA69,IF(AND($AA$24="SN",AB69&lt;&gt;""),AB69,""))</f>
        <v>ORP29A</v>
      </c>
      <c r="AA69" s="348" t="s">
        <v>233</v>
      </c>
      <c r="AB69" s="348" t="s">
        <v>233</v>
      </c>
      <c r="AC69" s="195">
        <v>6</v>
      </c>
      <c r="AD69" s="195">
        <v>1</v>
      </c>
      <c r="AE69" s="195">
        <v>2</v>
      </c>
      <c r="AF69" s="195">
        <v>1</v>
      </c>
      <c r="AG69" s="195">
        <v>2</v>
      </c>
      <c r="AH69" t="s">
        <v>198</v>
      </c>
      <c r="AI69" s="155" t="s">
        <v>123</v>
      </c>
    </row>
    <row r="70" spans="1:41" ht="13.95" customHeight="1" outlineLevel="1" thickBot="1">
      <c r="B70" s="168"/>
      <c r="C70" s="272"/>
      <c r="D70" s="475" t="s">
        <v>234</v>
      </c>
      <c r="E70" s="443" t="s">
        <v>307</v>
      </c>
      <c r="F70" s="215"/>
      <c r="G70" s="68">
        <f t="shared" si="61"/>
        <v>24</v>
      </c>
      <c r="H70" s="68">
        <f t="shared" si="62"/>
        <v>6</v>
      </c>
      <c r="I70" s="68">
        <f t="shared" si="63"/>
        <v>6</v>
      </c>
      <c r="J70" s="68">
        <f t="shared" si="64"/>
        <v>6</v>
      </c>
      <c r="K70" s="68">
        <f t="shared" si="65"/>
        <v>6</v>
      </c>
      <c r="L70" s="112" t="str">
        <f>IF(EXACT(F70,"evc"),"(!) aparte procedure (kennistoets)",IF(EXACT(F70,"evk"),"op basis studiehistoriek of OPO",IF(EXACT(F70,"xxx"),"(!) opheffing weigering?","")))</f>
        <v/>
      </c>
      <c r="M70" s="372" t="str">
        <f>IF(LEFT($F70,1)="x",H70,"-")</f>
        <v>-</v>
      </c>
      <c r="N70" s="372" t="str">
        <f t="shared" si="66"/>
        <v>-</v>
      </c>
      <c r="O70" s="372" t="str">
        <f t="shared" si="66"/>
        <v>-</v>
      </c>
      <c r="P70" s="372" t="str">
        <f t="shared" si="66"/>
        <v>-</v>
      </c>
      <c r="Q70" s="372" t="str">
        <f>IF(OR(EXACT(F70,"c"), EXACT(F70,"t"), EXACT(F70,"evk")),G70,"-")</f>
        <v>-</v>
      </c>
      <c r="R70" s="594" t="str">
        <f>HYPERLINK(lijsten!$A$23&amp;UPPER('BXL-AALST AVOND'!Z70)&amp;lijsten!$A$24,'BXL-AALST AVOND'!Z70)</f>
        <v>ORP30A</v>
      </c>
      <c r="S70" s="595"/>
      <c r="T70" s="596" t="str">
        <f>IF(Z70="","",AI70)</f>
        <v>Matthys Anja</v>
      </c>
      <c r="U70" s="597"/>
      <c r="V70" s="598"/>
      <c r="W70" s="273"/>
      <c r="X70" s="169"/>
      <c r="Z70" s="348" t="str">
        <f>IF(AND($AA$24="P",AA70&lt;&gt;""),AA70,IF(AND($AA$24="SN",AB70&lt;&gt;""),AB70,""))</f>
        <v>ORP30A</v>
      </c>
      <c r="AA70" s="348" t="s">
        <v>235</v>
      </c>
      <c r="AB70" s="348" t="s">
        <v>235</v>
      </c>
      <c r="AC70" s="195">
        <v>24</v>
      </c>
      <c r="AD70" s="195">
        <v>6</v>
      </c>
      <c r="AE70" s="195">
        <v>6</v>
      </c>
      <c r="AF70" s="195">
        <v>6</v>
      </c>
      <c r="AG70" s="195">
        <v>6</v>
      </c>
      <c r="AH70" t="s">
        <v>198</v>
      </c>
      <c r="AI70" s="155" t="s">
        <v>123</v>
      </c>
    </row>
    <row r="71" spans="1:41" ht="13.95" customHeight="1" thickBot="1">
      <c r="B71" s="168"/>
      <c r="C71" s="272"/>
      <c r="D71" s="18"/>
      <c r="E71" s="18"/>
      <c r="F71" s="23"/>
      <c r="G71" s="67"/>
      <c r="H71" s="19"/>
      <c r="I71" s="19"/>
      <c r="J71" s="19"/>
      <c r="K71" s="19"/>
      <c r="L71" s="19"/>
      <c r="M71" s="19"/>
      <c r="N71" s="19"/>
      <c r="O71" s="19"/>
      <c r="P71" s="19"/>
      <c r="Q71" s="19"/>
      <c r="R71" s="19"/>
      <c r="S71" s="19"/>
      <c r="T71" s="19"/>
      <c r="U71" s="173"/>
      <c r="V71" s="67"/>
      <c r="W71" s="273"/>
      <c r="X71" s="169"/>
    </row>
    <row r="72" spans="1:41" ht="18.600000000000001" customHeight="1" thickBot="1">
      <c r="A72" s="6"/>
      <c r="B72" s="168"/>
      <c r="C72" s="277"/>
      <c r="D72" s="548" t="s">
        <v>153</v>
      </c>
      <c r="E72" s="549"/>
      <c r="F72" s="549"/>
      <c r="G72" s="549"/>
      <c r="H72" s="549"/>
      <c r="I72" s="549"/>
      <c r="J72" s="549"/>
      <c r="K72" s="549"/>
      <c r="L72" s="549"/>
      <c r="M72" s="549"/>
      <c r="N72" s="549"/>
      <c r="O72" s="549"/>
      <c r="P72" s="549"/>
      <c r="Q72" s="549"/>
      <c r="R72" s="549"/>
      <c r="S72" s="549"/>
      <c r="T72" s="549"/>
      <c r="U72" s="549"/>
      <c r="V72" s="550"/>
      <c r="W72" s="278"/>
      <c r="X72" s="169"/>
      <c r="Y72" s="23"/>
      <c r="Z72" s="23"/>
      <c r="AA72" s="23"/>
      <c r="AC72"/>
      <c r="AD72"/>
      <c r="AE72"/>
      <c r="AF72"/>
      <c r="AG72"/>
      <c r="AI72" s="319"/>
    </row>
    <row r="73" spans="1:41" ht="13.95" customHeight="1" thickBot="1">
      <c r="B73" s="168"/>
      <c r="C73" s="272"/>
      <c r="D73" s="18"/>
      <c r="E73" s="469"/>
      <c r="F73" s="23"/>
      <c r="G73" s="67"/>
      <c r="H73" s="19"/>
      <c r="I73" s="19"/>
      <c r="J73" s="19"/>
      <c r="K73" s="19"/>
      <c r="L73" s="19"/>
      <c r="M73" s="19"/>
      <c r="N73" s="19"/>
      <c r="O73" s="19"/>
      <c r="P73" s="19"/>
      <c r="Q73" s="19"/>
      <c r="R73" s="19"/>
      <c r="S73" s="19"/>
      <c r="T73" s="19"/>
      <c r="U73" s="173"/>
      <c r="V73" s="67"/>
      <c r="W73" s="273"/>
      <c r="X73" s="169"/>
      <c r="AI73" s="319"/>
    </row>
    <row r="74" spans="1:41" ht="24.6" customHeight="1" thickBot="1">
      <c r="B74" s="168"/>
      <c r="C74" s="355"/>
      <c r="D74" s="391" t="s">
        <v>194</v>
      </c>
      <c r="E74" s="452"/>
      <c r="F74" s="392" t="s">
        <v>67</v>
      </c>
      <c r="G74" s="393" t="s">
        <v>68</v>
      </c>
      <c r="H74" s="327" t="s">
        <v>69</v>
      </c>
      <c r="I74" s="327" t="s">
        <v>70</v>
      </c>
      <c r="J74" s="327" t="s">
        <v>71</v>
      </c>
      <c r="K74" s="327" t="s">
        <v>72</v>
      </c>
      <c r="L74" s="327" t="s">
        <v>73</v>
      </c>
      <c r="M74" s="327" t="s">
        <v>69</v>
      </c>
      <c r="N74" s="327" t="s">
        <v>70</v>
      </c>
      <c r="O74" s="327" t="s">
        <v>71</v>
      </c>
      <c r="P74" s="327" t="s">
        <v>72</v>
      </c>
      <c r="Q74" s="394" t="s">
        <v>74</v>
      </c>
      <c r="R74" s="599" t="s">
        <v>75</v>
      </c>
      <c r="S74" s="600"/>
      <c r="T74" s="351" t="s">
        <v>154</v>
      </c>
      <c r="U74" s="395"/>
      <c r="V74" s="396"/>
      <c r="W74" s="275"/>
      <c r="X74" s="169"/>
      <c r="Z74" t="s">
        <v>75</v>
      </c>
      <c r="AA74" t="s">
        <v>75</v>
      </c>
      <c r="AI74" s="319"/>
      <c r="AL74" s="155" t="s">
        <v>3</v>
      </c>
    </row>
    <row r="75" spans="1:41" ht="13.95" customHeight="1" thickBot="1">
      <c r="B75" s="168"/>
      <c r="C75" s="276"/>
      <c r="D75" s="575" t="s">
        <v>195</v>
      </c>
      <c r="E75" s="576"/>
      <c r="F75" s="332" t="s">
        <v>236</v>
      </c>
      <c r="G75" s="397">
        <f>SUM(H75:K75)</f>
        <v>0</v>
      </c>
      <c r="H75" s="370">
        <f>SUM(SUMIF($F$77:$F$80,{"c";"t";"evk";"evc"},H77:H80))</f>
        <v>0</v>
      </c>
      <c r="I75" s="370">
        <f>SUM(SUMIF($F$77:$F$80,{"c";"t";"evk";"evc"},I77:I80))</f>
        <v>0</v>
      </c>
      <c r="J75" s="370">
        <f>SUM(SUMIF($F$77:$F$80,{"c";"t";"evk";"evc"},J77:J80))</f>
        <v>0</v>
      </c>
      <c r="K75" s="370">
        <f>SUM(SUMIF($F$77:$F$80,{"c";"t";"evk";"evc"},K77:K80))</f>
        <v>0</v>
      </c>
      <c r="L75" s="333"/>
      <c r="M75" s="398">
        <f>SUM(M77:M80)</f>
        <v>0</v>
      </c>
      <c r="N75" s="398">
        <f>SUM(N77:N80)</f>
        <v>0</v>
      </c>
      <c r="O75" s="398">
        <f>SUM(O77:O80)</f>
        <v>0</v>
      </c>
      <c r="P75" s="398">
        <f>SUM(P77:P80)</f>
        <v>0</v>
      </c>
      <c r="Q75" s="398">
        <f>SUM(Q77:Q80)</f>
        <v>0</v>
      </c>
      <c r="R75" s="612"/>
      <c r="S75" s="613"/>
      <c r="T75" s="303"/>
      <c r="U75" s="303"/>
      <c r="V75" s="304"/>
      <c r="W75" s="275"/>
      <c r="X75" s="169"/>
      <c r="Z75" t="s">
        <v>65</v>
      </c>
      <c r="AA75" t="s">
        <v>78</v>
      </c>
      <c r="AB75" s="23" t="s">
        <v>79</v>
      </c>
      <c r="AI75" s="319"/>
      <c r="AL75" s="155" t="s">
        <v>5</v>
      </c>
      <c r="AM75" s="155" t="s">
        <v>81</v>
      </c>
      <c r="AN75" s="155" t="s">
        <v>82</v>
      </c>
      <c r="AO75" s="155" t="s">
        <v>83</v>
      </c>
    </row>
    <row r="76" spans="1:41" ht="13.95" customHeight="1" outlineLevel="1" thickBot="1">
      <c r="B76" s="168"/>
      <c r="C76" s="356"/>
      <c r="D76" s="328" t="s">
        <v>80</v>
      </c>
      <c r="E76" s="454"/>
      <c r="F76" s="326"/>
      <c r="G76" s="153"/>
      <c r="H76" s="153"/>
      <c r="I76" s="153"/>
      <c r="J76" s="153"/>
      <c r="K76" s="153"/>
      <c r="L76" s="329"/>
      <c r="M76" s="329"/>
      <c r="N76" s="329"/>
      <c r="O76" s="329"/>
      <c r="P76" s="329"/>
      <c r="Q76" s="329"/>
      <c r="R76" s="329"/>
      <c r="S76" s="329"/>
      <c r="T76" s="329"/>
      <c r="U76" s="329"/>
      <c r="V76" s="330"/>
      <c r="W76" s="275"/>
      <c r="X76" s="169"/>
      <c r="AI76" s="319"/>
      <c r="AL76" s="155" t="s">
        <v>7</v>
      </c>
    </row>
    <row r="77" spans="1:41" ht="13.95" customHeight="1" outlineLevel="1" thickBot="1">
      <c r="B77" s="168"/>
      <c r="C77" s="355"/>
      <c r="D77" s="577" t="s">
        <v>88</v>
      </c>
      <c r="E77" s="578"/>
      <c r="F77" s="215" t="s">
        <v>82</v>
      </c>
      <c r="G77" s="68">
        <f>IF($Z77="","",AC77)</f>
        <v>8</v>
      </c>
      <c r="H77" s="68" t="str">
        <f>IF($Z77="","",AD77)</f>
        <v>-</v>
      </c>
      <c r="I77" s="68" t="str">
        <f>IF($Z77="","",AE77)</f>
        <v>-</v>
      </c>
      <c r="J77" s="68">
        <f>IF($Z77="","",AF77)</f>
        <v>8</v>
      </c>
      <c r="K77" s="68" t="str">
        <f t="shared" ref="K77" si="67">IF($Z77="","",AG77)</f>
        <v>-</v>
      </c>
      <c r="L77" s="66" t="str">
        <f>IF(EXACT(F77,"evc"),"(!) aparte procedure (kennistoets)",IF(EXACT(F77,"evk"),"op basis studiehistoriek of OPO",IF(EXACT(F77,"xxx"),"(!) opheffing weigering?","")))</f>
        <v/>
      </c>
      <c r="M77" s="399" t="str">
        <f>IF(LEFT($F77,1)="x",H77,"-")</f>
        <v>-</v>
      </c>
      <c r="N77" s="399" t="str">
        <f t="shared" ref="N77" si="68">IF(LEFT($F77,1)="x",I77,"-")</f>
        <v>-</v>
      </c>
      <c r="O77" s="399" t="str">
        <f t="shared" ref="O77" si="69">IF(LEFT($F77,1)="x",J77,"-")</f>
        <v>-</v>
      </c>
      <c r="P77" s="399" t="str">
        <f t="shared" ref="P77" si="70">IF(LEFT($F77,1)="x",K77,"-")</f>
        <v>-</v>
      </c>
      <c r="Q77" s="400" t="str">
        <f>IF(OR(EXACT(F77,"c"), EXACT(F77,"t"), EXACT(F77,"evk")),G77,"-")</f>
        <v>-</v>
      </c>
      <c r="R77" s="594" t="str">
        <f>Z77</f>
        <v>ORP17A</v>
      </c>
      <c r="S77" s="595"/>
      <c r="T77" s="596" t="str">
        <f>IF(Z77="","",AI77)</f>
        <v>19-20, 20-21</v>
      </c>
      <c r="U77" s="597"/>
      <c r="V77" s="598"/>
      <c r="W77" s="275"/>
      <c r="X77" s="169"/>
      <c r="Z77" s="348" t="str">
        <f>IF(AND($AA$24="P",AA77&lt;&gt;""),AA77,IF(AND($AA$24="SN",AB77&lt;&gt;""),AB77,""))</f>
        <v>ORP17A</v>
      </c>
      <c r="AA77" s="348" t="s">
        <v>237</v>
      </c>
      <c r="AB77" s="348" t="s">
        <v>238</v>
      </c>
      <c r="AC77" s="195">
        <v>8</v>
      </c>
      <c r="AD77" s="195" t="s">
        <v>86</v>
      </c>
      <c r="AE77" s="195" t="s">
        <v>86</v>
      </c>
      <c r="AF77" s="195">
        <v>8</v>
      </c>
      <c r="AG77" s="195" t="s">
        <v>86</v>
      </c>
      <c r="AH77" t="s">
        <v>198</v>
      </c>
      <c r="AI77" s="350" t="s">
        <v>158</v>
      </c>
      <c r="AL77" s="155" t="s">
        <v>9</v>
      </c>
      <c r="AM77" t="b">
        <f>IF(COUNTIF($AL$74:$AL$77,F77)&gt;0,TRUE,FALSE)</f>
        <v>0</v>
      </c>
      <c r="AN77" t="b">
        <f>IF(F77="nvt",TRUE,FALSE)</f>
        <v>1</v>
      </c>
      <c r="AO77" t="b">
        <f>IF(AND(AM29=AM77,AN29=AN77),TRUE,FALSE)</f>
        <v>0</v>
      </c>
    </row>
    <row r="78" spans="1:41" ht="13.95" customHeight="1" outlineLevel="1" thickBot="1">
      <c r="B78" s="168"/>
      <c r="C78" s="356"/>
      <c r="D78" s="88" t="s">
        <v>94</v>
      </c>
      <c r="E78" s="456"/>
      <c r="F78" s="214"/>
      <c r="G78" s="83"/>
      <c r="H78" s="83"/>
      <c r="I78" s="83"/>
      <c r="J78" s="83"/>
      <c r="K78" s="153"/>
      <c r="L78" s="73"/>
      <c r="M78" s="73"/>
      <c r="N78" s="73"/>
      <c r="O78" s="73"/>
      <c r="P78" s="73"/>
      <c r="Q78" s="73"/>
      <c r="R78" s="73"/>
      <c r="S78" s="73"/>
      <c r="T78" s="73"/>
      <c r="U78" s="73"/>
      <c r="V78" s="74"/>
      <c r="W78" s="275"/>
      <c r="X78" s="169"/>
      <c r="AI78" s="319"/>
    </row>
    <row r="79" spans="1:41" ht="13.95" customHeight="1" outlineLevel="1" thickBot="1">
      <c r="B79" s="168"/>
      <c r="C79" s="355"/>
      <c r="D79" s="577" t="s">
        <v>95</v>
      </c>
      <c r="E79" s="578"/>
      <c r="F79" s="215" t="s">
        <v>82</v>
      </c>
      <c r="G79" s="68">
        <f t="shared" ref="G79:J80" si="71">IF($Z79="","",AC79)</f>
        <v>8</v>
      </c>
      <c r="H79" s="68">
        <f t="shared" si="71"/>
        <v>8</v>
      </c>
      <c r="I79" s="68" t="str">
        <f t="shared" si="71"/>
        <v>-</v>
      </c>
      <c r="J79" s="68" t="str">
        <f t="shared" si="71"/>
        <v>-</v>
      </c>
      <c r="K79" s="68" t="str">
        <f t="shared" ref="K79:K80" si="72">IF($Z79="","",AG79)</f>
        <v>-</v>
      </c>
      <c r="L79" s="66" t="str">
        <f>IF(EXACT(F79,"evc"),"(!) aparte procedure (kennistoets)",IF(EXACT(F79,"evk"),"op basis studiehistoriek of OPO",IF(EXACT(F79,"xxx"),"(!) opheffing weigering?","")))</f>
        <v/>
      </c>
      <c r="M79" s="399" t="str">
        <f>IF(LEFT($F79,1)="x",H79,"-")</f>
        <v>-</v>
      </c>
      <c r="N79" s="399" t="str">
        <f t="shared" ref="N79:N80" si="73">IF(LEFT($F79,1)="x",I79,"-")</f>
        <v>-</v>
      </c>
      <c r="O79" s="399" t="str">
        <f t="shared" ref="O79:O80" si="74">IF(LEFT($F79,1)="x",J79,"-")</f>
        <v>-</v>
      </c>
      <c r="P79" s="399" t="str">
        <f t="shared" ref="P79:P80" si="75">IF(LEFT($F79,1)="x",K79,"-")</f>
        <v>-</v>
      </c>
      <c r="Q79" s="400" t="str">
        <f>IF(OR(EXACT(F79,"c"),EXACT(F79,"t"),EXACT(F79,"evk")),G79,"-")</f>
        <v>-</v>
      </c>
      <c r="R79" s="594" t="str">
        <f>Z79</f>
        <v>ORP16A</v>
      </c>
      <c r="S79" s="595"/>
      <c r="T79" s="596" t="str">
        <f>IF(Z79="","",AI79)</f>
        <v>19-20, 20-21</v>
      </c>
      <c r="U79" s="597"/>
      <c r="V79" s="598"/>
      <c r="W79" s="275"/>
      <c r="X79" s="169"/>
      <c r="Z79" s="348" t="str">
        <f>IF(AND($AA$24="P",AA79&lt;&gt;""),AA79,IF(AND($AA$24="SN",AB79&lt;&gt;""),AB79,""))</f>
        <v>ORP16A</v>
      </c>
      <c r="AA79" s="348" t="s">
        <v>239</v>
      </c>
      <c r="AB79" s="348" t="s">
        <v>240</v>
      </c>
      <c r="AC79" s="195">
        <v>8</v>
      </c>
      <c r="AD79" s="195">
        <v>8</v>
      </c>
      <c r="AE79" s="195" t="s">
        <v>86</v>
      </c>
      <c r="AF79" s="195" t="s">
        <v>86</v>
      </c>
      <c r="AG79" s="195" t="s">
        <v>86</v>
      </c>
      <c r="AH79" t="s">
        <v>198</v>
      </c>
      <c r="AI79" s="350" t="s">
        <v>158</v>
      </c>
      <c r="AM79" t="b">
        <f>IF(COUNTIF($AL$74:$AL$77,F79)&gt;0,TRUE,FALSE)</f>
        <v>0</v>
      </c>
      <c r="AN79" t="b">
        <f t="shared" ref="AN79:AN80" si="76">IF(F79="nvt",TRUE,FALSE)</f>
        <v>1</v>
      </c>
      <c r="AO79" t="b">
        <f>IF(AND(AM31=AM79,AN31=AN79),TRUE,FALSE)</f>
        <v>0</v>
      </c>
    </row>
    <row r="80" spans="1:41" ht="13.95" customHeight="1" outlineLevel="1" thickBot="1">
      <c r="B80" s="168"/>
      <c r="C80" s="355"/>
      <c r="D80" s="577" t="s">
        <v>98</v>
      </c>
      <c r="E80" s="579"/>
      <c r="F80" s="215" t="s">
        <v>82</v>
      </c>
      <c r="G80" s="68">
        <f t="shared" si="71"/>
        <v>8</v>
      </c>
      <c r="H80" s="68" t="str">
        <f t="shared" si="71"/>
        <v>-</v>
      </c>
      <c r="I80" s="68" t="str">
        <f t="shared" si="71"/>
        <v>-</v>
      </c>
      <c r="J80" s="68" t="str">
        <f t="shared" si="71"/>
        <v>-</v>
      </c>
      <c r="K80" s="68">
        <f t="shared" si="72"/>
        <v>8</v>
      </c>
      <c r="L80" s="66" t="str">
        <f>IF(EXACT(F80,"evc"),"(!) aparte procedure (kennistoets)",IF(EXACT(F80,"evk"),"op basis studiehistoriek of OPO",IF(EXACT(F80,"xxx"),"(!) opheffing weigering?","")))</f>
        <v/>
      </c>
      <c r="M80" s="399" t="str">
        <f>IF(LEFT($F80,1)="x",H80,"-")</f>
        <v>-</v>
      </c>
      <c r="N80" s="399" t="str">
        <f t="shared" si="73"/>
        <v>-</v>
      </c>
      <c r="O80" s="399" t="str">
        <f t="shared" si="74"/>
        <v>-</v>
      </c>
      <c r="P80" s="399" t="str">
        <f t="shared" si="75"/>
        <v>-</v>
      </c>
      <c r="Q80" s="400" t="str">
        <f>IF(OR(EXACT(F80,"c"), EXACT(F80,"t"), EXACT(F80,"evk")),G80,"-")</f>
        <v>-</v>
      </c>
      <c r="R80" s="594" t="str">
        <f>Z80</f>
        <v>ORP18A</v>
      </c>
      <c r="S80" s="595"/>
      <c r="T80" s="596" t="str">
        <f>IF(Z80="","",AI80)</f>
        <v>19-20, 20-21</v>
      </c>
      <c r="U80" s="597"/>
      <c r="V80" s="598"/>
      <c r="W80" s="275"/>
      <c r="X80" s="169"/>
      <c r="Z80" s="348" t="str">
        <f>IF(AND($AA$24="P",AA80&lt;&gt;""),AA80,IF(AND($AA$24="SN",AB80&lt;&gt;""),AB80,""))</f>
        <v>ORP18A</v>
      </c>
      <c r="AA80" s="348" t="s">
        <v>241</v>
      </c>
      <c r="AB80" s="348" t="s">
        <v>242</v>
      </c>
      <c r="AC80" s="195">
        <v>8</v>
      </c>
      <c r="AD80" s="195" t="s">
        <v>86</v>
      </c>
      <c r="AE80" s="195" t="s">
        <v>86</v>
      </c>
      <c r="AF80" s="195" t="s">
        <v>86</v>
      </c>
      <c r="AG80" s="195">
        <v>8</v>
      </c>
      <c r="AH80" t="s">
        <v>198</v>
      </c>
      <c r="AI80" s="350" t="s">
        <v>158</v>
      </c>
      <c r="AM80" t="b">
        <f>IF(COUNTIF($AL$74:$AL$77,F80)&gt;0,TRUE,FALSE)</f>
        <v>0</v>
      </c>
      <c r="AN80" t="b">
        <f t="shared" si="76"/>
        <v>1</v>
      </c>
      <c r="AO80" t="b">
        <f>IF(AND(AM32=AM80,AN32=AN80),TRUE,FALSE)</f>
        <v>0</v>
      </c>
    </row>
    <row r="81" spans="2:41" ht="13.95" customHeight="1" thickBot="1">
      <c r="B81" s="168"/>
      <c r="C81" s="272"/>
      <c r="D81" s="18"/>
      <c r="E81" s="469"/>
      <c r="F81" s="23"/>
      <c r="G81" s="67"/>
      <c r="H81" s="19"/>
      <c r="I81" s="19"/>
      <c r="J81" s="19"/>
      <c r="K81" s="19"/>
      <c r="L81" s="19"/>
      <c r="M81" s="19"/>
      <c r="N81" s="19"/>
      <c r="O81" s="19"/>
      <c r="P81" s="19"/>
      <c r="Q81" s="19"/>
      <c r="R81" s="19"/>
      <c r="S81" s="19"/>
      <c r="T81" s="19"/>
      <c r="U81" s="173"/>
      <c r="V81" s="67"/>
      <c r="W81" s="273"/>
      <c r="X81" s="169"/>
      <c r="AI81" s="319"/>
    </row>
    <row r="82" spans="2:41" ht="24.6" customHeight="1" thickBot="1">
      <c r="B82" s="168"/>
      <c r="C82" s="355"/>
      <c r="D82" s="391" t="s">
        <v>205</v>
      </c>
      <c r="E82" s="452"/>
      <c r="F82" s="392" t="s">
        <v>67</v>
      </c>
      <c r="G82" s="393" t="s">
        <v>68</v>
      </c>
      <c r="H82" s="327" t="s">
        <v>69</v>
      </c>
      <c r="I82" s="327" t="s">
        <v>70</v>
      </c>
      <c r="J82" s="327" t="s">
        <v>71</v>
      </c>
      <c r="K82" s="327" t="s">
        <v>72</v>
      </c>
      <c r="L82" s="327" t="s">
        <v>73</v>
      </c>
      <c r="M82" s="327" t="s">
        <v>69</v>
      </c>
      <c r="N82" s="327" t="s">
        <v>70</v>
      </c>
      <c r="O82" s="327" t="s">
        <v>71</v>
      </c>
      <c r="P82" s="327" t="s">
        <v>72</v>
      </c>
      <c r="Q82" s="394" t="s">
        <v>74</v>
      </c>
      <c r="R82" s="599" t="s">
        <v>75</v>
      </c>
      <c r="S82" s="600"/>
      <c r="T82" s="351" t="s">
        <v>154</v>
      </c>
      <c r="U82" s="395"/>
      <c r="V82" s="396"/>
      <c r="W82" s="275"/>
      <c r="X82" s="169"/>
      <c r="AI82" s="319"/>
    </row>
    <row r="83" spans="2:41" ht="13.95" customHeight="1" thickBot="1">
      <c r="B83" s="168"/>
      <c r="C83" s="277"/>
      <c r="D83" s="586" t="s">
        <v>195</v>
      </c>
      <c r="E83" s="587"/>
      <c r="F83" s="332" t="s">
        <v>236</v>
      </c>
      <c r="G83" s="397">
        <f>SUM(H83:K83)</f>
        <v>0</v>
      </c>
      <c r="H83" s="370">
        <f>SUM(SUMIF($F$86:$F$88,{"c";"t";"evk";"evc"},H86:H88))</f>
        <v>0</v>
      </c>
      <c r="I83" s="370">
        <f>SUM(SUMIF($F$86:$F$88,{"c";"t";"evk";"evc"},I86:I88))</f>
        <v>0</v>
      </c>
      <c r="J83" s="370">
        <f>SUM(SUMIF($F$86:$F$88,{"c";"t";"evk";"evc"},J86:J88))</f>
        <v>0</v>
      </c>
      <c r="K83" s="370">
        <f>SUM(SUMIF($F$86:$F$88,{"c";"t";"evk";"evc"},K86:K88))</f>
        <v>0</v>
      </c>
      <c r="L83" s="365"/>
      <c r="M83" s="401">
        <f>SUM(M86:M88)</f>
        <v>0</v>
      </c>
      <c r="N83" s="398">
        <f>SUM(N86:N88)</f>
        <v>0</v>
      </c>
      <c r="O83" s="398">
        <f>SUM(O86:O88)</f>
        <v>0</v>
      </c>
      <c r="P83" s="398">
        <f>SUM(P86:P88)</f>
        <v>0</v>
      </c>
      <c r="Q83" s="398">
        <f>SUM(Q86:Q88)</f>
        <v>0</v>
      </c>
      <c r="R83" s="632"/>
      <c r="S83" s="633"/>
      <c r="T83" s="336"/>
      <c r="U83" s="336"/>
      <c r="V83" s="337"/>
      <c r="W83" s="275"/>
      <c r="X83" s="169"/>
      <c r="AI83" s="319"/>
    </row>
    <row r="84" spans="2:41" ht="13.95" customHeight="1" outlineLevel="1" thickBot="1">
      <c r="B84" s="168"/>
      <c r="C84" s="355"/>
      <c r="D84" s="39" t="s">
        <v>105</v>
      </c>
      <c r="E84" s="35"/>
      <c r="F84" s="217"/>
      <c r="G84" s="35"/>
      <c r="H84" s="35"/>
      <c r="I84" s="35"/>
      <c r="J84" s="35"/>
      <c r="K84" s="35"/>
      <c r="L84" s="35"/>
      <c r="M84" s="35"/>
      <c r="N84" s="35"/>
      <c r="O84" s="35"/>
      <c r="P84" s="35"/>
      <c r="Q84" s="35"/>
      <c r="R84" s="35"/>
      <c r="S84" s="35"/>
      <c r="T84" s="35"/>
      <c r="U84" s="35"/>
      <c r="V84" s="40"/>
      <c r="W84" s="275"/>
      <c r="X84" s="169"/>
      <c r="AI84" s="319"/>
    </row>
    <row r="85" spans="2:41" ht="13.95" customHeight="1" outlineLevel="1" thickBot="1">
      <c r="B85" s="168"/>
      <c r="C85" s="355"/>
      <c r="D85" s="89" t="s">
        <v>106</v>
      </c>
      <c r="E85" s="360"/>
      <c r="F85" s="218"/>
      <c r="G85" s="38"/>
      <c r="H85" s="38"/>
      <c r="I85" s="38"/>
      <c r="J85" s="38"/>
      <c r="K85" s="38"/>
      <c r="L85" s="33"/>
      <c r="M85" s="33"/>
      <c r="N85" s="33"/>
      <c r="O85" s="33"/>
      <c r="P85" s="33"/>
      <c r="Q85" s="33"/>
      <c r="R85" s="33"/>
      <c r="S85" s="33"/>
      <c r="T85" s="33"/>
      <c r="U85" s="33"/>
      <c r="V85" s="34"/>
      <c r="W85" s="275"/>
      <c r="X85" s="169"/>
      <c r="AI85" s="319"/>
    </row>
    <row r="86" spans="2:41" ht="13.95" customHeight="1" outlineLevel="1" thickBot="1">
      <c r="B86" s="168"/>
      <c r="C86" s="355"/>
      <c r="D86" s="580" t="s">
        <v>129</v>
      </c>
      <c r="E86" s="489"/>
      <c r="F86" s="215" t="s">
        <v>82</v>
      </c>
      <c r="G86" s="68">
        <f t="shared" ref="G86" si="77">IF($Z86="","",AC86)</f>
        <v>8</v>
      </c>
      <c r="H86" s="68" t="str">
        <f t="shared" ref="H86" si="78">IF($Z86="","",AD86)</f>
        <v>-</v>
      </c>
      <c r="I86" s="68" t="str">
        <f t="shared" ref="I86" si="79">IF($Z86="","",AE86)</f>
        <v>-</v>
      </c>
      <c r="J86" s="68" t="str">
        <f t="shared" ref="J86" si="80">IF($Z86="","",AF86)</f>
        <v>-</v>
      </c>
      <c r="K86" s="68">
        <f t="shared" ref="K86" si="81">IF($Z86="","",AG86)</f>
        <v>8</v>
      </c>
      <c r="L86" s="112" t="str">
        <f>IF(EXACT(F86,"evc"),"(!) aparte procedure (kennistoets)",IF(EXACT(F86,"evk"),"op basis studiehistoriek of OPO",IF(EXACT(F86,"xxx"),"(!) opheffing weigering?","")))</f>
        <v/>
      </c>
      <c r="M86" s="407" t="str">
        <f>IF(LEFT($F86,1)="x",H86,"-")</f>
        <v>-</v>
      </c>
      <c r="N86" s="407" t="str">
        <f t="shared" ref="N86" si="82">IF(LEFT($F86,1)="x",I86,"-")</f>
        <v>-</v>
      </c>
      <c r="O86" s="407" t="str">
        <f t="shared" ref="O86" si="83">IF(LEFT($F86,1)="x",J86,"-")</f>
        <v>-</v>
      </c>
      <c r="P86" s="407" t="str">
        <f t="shared" ref="P86" si="84">IF(LEFT($F86,1)="x",K86,"-")</f>
        <v>-</v>
      </c>
      <c r="Q86" s="372" t="str">
        <f>IF(OR(EXACT(F86,"c"), EXACT(F86,"t"), EXACT(F86,"evk")),G86,"-")</f>
        <v>-</v>
      </c>
      <c r="R86" s="594" t="str">
        <f>Z86</f>
        <v>ORP23A</v>
      </c>
      <c r="S86" s="595"/>
      <c r="T86" s="596" t="str">
        <f>IF(Z86="","",AI86)</f>
        <v>19-20, 20-21, 21-22</v>
      </c>
      <c r="U86" s="597"/>
      <c r="V86" s="598"/>
      <c r="W86" s="275"/>
      <c r="X86" s="169"/>
      <c r="Z86" s="348" t="str">
        <f>IF(AND($AA$24="P",AA86&lt;&gt;""),AA86,IF(AND($AA$24="SN",AB86&lt;&gt;""),AB86,""))</f>
        <v>ORP23A</v>
      </c>
      <c r="AA86" s="348" t="s">
        <v>243</v>
      </c>
      <c r="AB86" s="348"/>
      <c r="AC86" s="195">
        <v>8</v>
      </c>
      <c r="AD86" s="320" t="s">
        <v>86</v>
      </c>
      <c r="AE86" s="320" t="s">
        <v>86</v>
      </c>
      <c r="AF86" s="320" t="s">
        <v>86</v>
      </c>
      <c r="AG86" s="195">
        <v>8</v>
      </c>
      <c r="AH86" t="s">
        <v>198</v>
      </c>
      <c r="AI86" s="350" t="s">
        <v>167</v>
      </c>
      <c r="AM86" t="b">
        <f>IF(COUNTIF($AL$74:$AL$77,F86)&gt;0,TRUE,FALSE)</f>
        <v>0</v>
      </c>
      <c r="AN86" t="b">
        <f t="shared" ref="AN86:AN87" si="85">IF(F86="nvt",TRUE,FALSE)</f>
        <v>1</v>
      </c>
      <c r="AO86" t="b">
        <f>IF(AND(AM56=AM86,AN56=AN86),TRUE,FALSE)</f>
        <v>0</v>
      </c>
    </row>
    <row r="87" spans="2:41" ht="13.95" customHeight="1" outlineLevel="1" thickBot="1">
      <c r="B87" s="168"/>
      <c r="C87" s="355"/>
      <c r="D87" s="580" t="s">
        <v>107</v>
      </c>
      <c r="E87" s="489"/>
      <c r="F87" s="215" t="s">
        <v>82</v>
      </c>
      <c r="G87" s="68">
        <f t="shared" ref="G87" si="86">IF($Z87="","",AC87)</f>
        <v>6</v>
      </c>
      <c r="H87" s="68">
        <f t="shared" ref="H87" si="87">IF($Z87="","",AD87)</f>
        <v>6</v>
      </c>
      <c r="I87" s="68" t="str">
        <f t="shared" ref="I87" si="88">IF($Z87="","",AE87)</f>
        <v>-</v>
      </c>
      <c r="J87" s="68" t="str">
        <f t="shared" ref="J87" si="89">IF($Z87="","",AF87)</f>
        <v>-</v>
      </c>
      <c r="K87" s="68" t="str">
        <f t="shared" ref="K87" si="90">IF($Z87="","",AG87)</f>
        <v>-</v>
      </c>
      <c r="L87" s="112" t="str">
        <f>IF(EXACT(F87,"evc"),"(!) aparte procedure (kennistoets)",IF(EXACT(F87,"evk"),"op basis studiehistoriek of OPO",IF(EXACT(F87,"xxx"),"(!) opheffing weigering?","")))</f>
        <v/>
      </c>
      <c r="M87" s="407" t="str">
        <f>IF(LEFT($F87,1)="x",H87,"-")</f>
        <v>-</v>
      </c>
      <c r="N87" s="407" t="str">
        <f t="shared" ref="N87" si="91">IF(LEFT($F87,1)="x",I87,"-")</f>
        <v>-</v>
      </c>
      <c r="O87" s="407" t="str">
        <f t="shared" ref="O87" si="92">IF(LEFT($F87,1)="x",J87,"-")</f>
        <v>-</v>
      </c>
      <c r="P87" s="407" t="str">
        <f t="shared" ref="P87" si="93">IF(LEFT($F87,1)="x",K87,"-")</f>
        <v>-</v>
      </c>
      <c r="Q87" s="372" t="str">
        <f>IF(OR(EXACT(F87,"c"), EXACT(F87,"t"), EXACT(F87,"evk")),G87,"-")</f>
        <v>-</v>
      </c>
      <c r="R87" s="594" t="str">
        <f>Z87</f>
        <v>ORP53A</v>
      </c>
      <c r="S87" s="595"/>
      <c r="T87" s="596" t="str">
        <f>IF(Z87="","",AI87)</f>
        <v>22-23</v>
      </c>
      <c r="U87" s="597"/>
      <c r="V87" s="598"/>
      <c r="W87" s="275"/>
      <c r="X87" s="169"/>
      <c r="Z87" s="348" t="str">
        <f>IF(AND($AA$24="P",AA87&lt;&gt;""),AA87,IF(AND($AA$24="SN",AB87&lt;&gt;""),AB87,""))</f>
        <v>ORP53A</v>
      </c>
      <c r="AA87" s="348" t="s">
        <v>244</v>
      </c>
      <c r="AB87" s="348"/>
      <c r="AC87" s="195">
        <v>6</v>
      </c>
      <c r="AD87" s="195">
        <v>6</v>
      </c>
      <c r="AE87" s="320" t="s">
        <v>86</v>
      </c>
      <c r="AF87" s="320" t="s">
        <v>86</v>
      </c>
      <c r="AG87" s="195" t="s">
        <v>86</v>
      </c>
      <c r="AH87" t="s">
        <v>198</v>
      </c>
      <c r="AI87" s="319" t="s">
        <v>184</v>
      </c>
      <c r="AM87" t="b">
        <f>IF(COUNTIF($AL$74:$AL$77,F87)&gt;0,TRUE,FALSE)</f>
        <v>0</v>
      </c>
      <c r="AN87" t="b">
        <f t="shared" si="85"/>
        <v>1</v>
      </c>
      <c r="AO87" t="b">
        <f>IF(AND(AM45=AM87,AN45=AN87),TRUE,FALSE)</f>
        <v>0</v>
      </c>
    </row>
    <row r="88" spans="2:41" ht="13.95" customHeight="1" outlineLevel="1" thickBot="1">
      <c r="B88" s="168"/>
      <c r="C88" s="355"/>
      <c r="D88" s="580" t="s">
        <v>181</v>
      </c>
      <c r="E88" s="581"/>
      <c r="F88" s="215" t="s">
        <v>82</v>
      </c>
      <c r="G88" s="68">
        <f t="shared" ref="G88" si="94">IF($Z88="","",AC88)</f>
        <v>6</v>
      </c>
      <c r="H88" s="68">
        <f t="shared" ref="H88" si="95">IF($Z88="","",AD88)</f>
        <v>6</v>
      </c>
      <c r="I88" s="68" t="str">
        <f t="shared" ref="I88" si="96">IF($Z88="","",AE88)</f>
        <v>-</v>
      </c>
      <c r="J88" s="68" t="str">
        <f t="shared" ref="J88" si="97">IF($Z88="","",AF88)</f>
        <v>-</v>
      </c>
      <c r="K88" s="68" t="str">
        <f t="shared" ref="K88" si="98">IF($Z88="","",AG88)</f>
        <v>-</v>
      </c>
      <c r="L88" s="112" t="str">
        <f>IF(EXACT(F88,"evc"),"(!) aparte procedure (kennistoets)",IF(EXACT(F88,"evk"),"op basis studiehistoriek of OPO",IF(EXACT(F88,"xxx"),"(!) opheffing weigering?","")))</f>
        <v/>
      </c>
      <c r="M88" s="407" t="str">
        <f>IF(LEFT($F88,1)="x",H88,"-")</f>
        <v>-</v>
      </c>
      <c r="N88" s="407" t="str">
        <f t="shared" ref="N88" si="99">IF(LEFT($F88,1)="x",I88,"-")</f>
        <v>-</v>
      </c>
      <c r="O88" s="407" t="str">
        <f t="shared" ref="O88" si="100">IF(LEFT($F88,1)="x",J88,"-")</f>
        <v>-</v>
      </c>
      <c r="P88" s="407" t="str">
        <f t="shared" ref="P88" si="101">IF(LEFT($F88,1)="x",K88,"-")</f>
        <v>-</v>
      </c>
      <c r="Q88" s="372" t="str">
        <f>IF(OR(EXACT(F88,"c"), EXACT(F88,"t"), EXACT(F88,"evk")),G88,"-")</f>
        <v>-</v>
      </c>
      <c r="R88" s="594" t="str">
        <f>Z88</f>
        <v>ORP25A</v>
      </c>
      <c r="S88" s="595"/>
      <c r="T88" s="596" t="str">
        <f>IF(Z88="","",AI88)</f>
        <v>19-20, 20-21, 21-22</v>
      </c>
      <c r="U88" s="597"/>
      <c r="V88" s="598"/>
      <c r="W88" s="275"/>
      <c r="X88" s="169"/>
      <c r="Z88" s="348" t="str">
        <f>IF(AND($AA$24="P",AA88&lt;&gt;""),AA88,IF(AND($AA$24="SN",AB88&lt;&gt;""),AB88,""))</f>
        <v>ORP25A</v>
      </c>
      <c r="AA88" s="348" t="s">
        <v>245</v>
      </c>
      <c r="AB88" s="348"/>
      <c r="AC88" s="195">
        <v>6</v>
      </c>
      <c r="AD88" s="195">
        <v>6</v>
      </c>
      <c r="AE88" s="320" t="s">
        <v>86</v>
      </c>
      <c r="AF88" s="320" t="s">
        <v>86</v>
      </c>
      <c r="AG88" s="195" t="s">
        <v>86</v>
      </c>
      <c r="AH88" t="s">
        <v>198</v>
      </c>
      <c r="AI88" s="350" t="s">
        <v>167</v>
      </c>
    </row>
    <row r="89" spans="2:41" ht="13.95" customHeight="1" thickBot="1">
      <c r="B89" s="168"/>
      <c r="C89" s="272"/>
      <c r="D89" s="18"/>
      <c r="E89" s="469"/>
      <c r="F89" s="23"/>
      <c r="G89" s="67"/>
      <c r="H89" s="19"/>
      <c r="I89" s="19"/>
      <c r="J89" s="19"/>
      <c r="K89" s="19"/>
      <c r="L89" s="19"/>
      <c r="M89" s="19"/>
      <c r="N89" s="19"/>
      <c r="O89" s="19"/>
      <c r="P89" s="19"/>
      <c r="Q89" s="19"/>
      <c r="R89" s="19"/>
      <c r="S89" s="19"/>
      <c r="T89" s="19"/>
      <c r="U89" s="173"/>
      <c r="V89" s="67"/>
      <c r="W89" s="273"/>
      <c r="X89" s="169"/>
      <c r="AI89" s="319"/>
    </row>
    <row r="90" spans="2:41" ht="24.6" customHeight="1" thickBot="1">
      <c r="B90" s="168"/>
      <c r="C90" s="355"/>
      <c r="D90" s="408" t="s">
        <v>218</v>
      </c>
      <c r="E90" s="459"/>
      <c r="F90" s="409" t="s">
        <v>67</v>
      </c>
      <c r="G90" s="410" t="s">
        <v>68</v>
      </c>
      <c r="H90" s="156" t="s">
        <v>69</v>
      </c>
      <c r="I90" s="156" t="s">
        <v>70</v>
      </c>
      <c r="J90" s="156" t="s">
        <v>71</v>
      </c>
      <c r="K90" s="156" t="s">
        <v>72</v>
      </c>
      <c r="L90" s="156" t="s">
        <v>73</v>
      </c>
      <c r="M90" s="156" t="s">
        <v>69</v>
      </c>
      <c r="N90" s="156" t="s">
        <v>70</v>
      </c>
      <c r="O90" s="156" t="s">
        <v>71</v>
      </c>
      <c r="P90" s="156" t="s">
        <v>72</v>
      </c>
      <c r="Q90" s="411" t="s">
        <v>74</v>
      </c>
      <c r="R90" s="610" t="s">
        <v>75</v>
      </c>
      <c r="S90" s="611"/>
      <c r="T90" s="265"/>
      <c r="U90" s="265"/>
      <c r="V90" s="410"/>
      <c r="W90" s="275"/>
      <c r="X90" s="169"/>
      <c r="Z90" s="155"/>
    </row>
    <row r="91" spans="2:41" ht="13.95" customHeight="1" thickBot="1">
      <c r="B91" s="168"/>
      <c r="C91" s="355"/>
      <c r="D91" s="584" t="s">
        <v>195</v>
      </c>
      <c r="E91" s="585"/>
      <c r="F91" s="420" t="s">
        <v>246</v>
      </c>
      <c r="G91" s="421">
        <f>SUM(H91:K91)</f>
        <v>0</v>
      </c>
      <c r="H91" s="419">
        <f>SUM(SUMIF($F$94:$F$95,{"c";"t";"evk";"evc"},H94:H95))</f>
        <v>0</v>
      </c>
      <c r="I91" s="419">
        <f>SUM(SUMIF($F$94:$F$95,{"c";"t";"evk";"evc"},I94:I95))</f>
        <v>0</v>
      </c>
      <c r="J91" s="419">
        <f>SUM(SUMIF($F$94:$F$95,{"c";"t";"evk";"evc"},J94:J95))</f>
        <v>0</v>
      </c>
      <c r="K91" s="419">
        <f>SUM(SUMIF($F$94:$F$95,{"c";"t";"evk";"evc"},K94:K95))</f>
        <v>0</v>
      </c>
      <c r="L91" s="422"/>
      <c r="M91" s="423">
        <f>SUM(M93:M95)</f>
        <v>0</v>
      </c>
      <c r="N91" s="423">
        <f>SUM(N93:N95)</f>
        <v>0</v>
      </c>
      <c r="O91" s="423">
        <f>SUM(O93:O95)</f>
        <v>0</v>
      </c>
      <c r="P91" s="423">
        <f>SUM(P93:P95)</f>
        <v>0</v>
      </c>
      <c r="Q91" s="423">
        <f>SUM(Q93:Q95)</f>
        <v>0</v>
      </c>
      <c r="R91" s="424"/>
      <c r="S91" s="425"/>
      <c r="T91" s="426"/>
      <c r="U91" s="426"/>
      <c r="V91" s="427"/>
      <c r="W91" s="275"/>
      <c r="X91" s="169"/>
      <c r="Z91" s="155"/>
    </row>
    <row r="92" spans="2:41" ht="13.95" customHeight="1" thickBot="1">
      <c r="B92" s="168"/>
      <c r="C92" s="355"/>
      <c r="D92" s="62" t="s">
        <v>105</v>
      </c>
      <c r="E92" s="63"/>
      <c r="F92" s="63"/>
      <c r="G92" s="63"/>
      <c r="H92" s="63"/>
      <c r="I92" s="63"/>
      <c r="J92" s="63"/>
      <c r="K92" s="63"/>
      <c r="L92" s="63"/>
      <c r="M92" s="63"/>
      <c r="N92" s="63"/>
      <c r="O92" s="63"/>
      <c r="P92" s="63"/>
      <c r="Q92" s="63"/>
      <c r="R92" s="63"/>
      <c r="S92" s="63"/>
      <c r="T92" s="63"/>
      <c r="U92" s="63"/>
      <c r="V92" s="64"/>
      <c r="W92" s="275"/>
      <c r="X92" s="169"/>
      <c r="Z92" s="155"/>
    </row>
    <row r="93" spans="2:41" ht="13.95" customHeight="1" outlineLevel="1" thickBot="1">
      <c r="B93" s="168"/>
      <c r="C93" s="355"/>
      <c r="D93" s="124" t="s">
        <v>212</v>
      </c>
      <c r="E93" s="468"/>
      <c r="F93" s="220"/>
      <c r="G93" s="126"/>
      <c r="H93" s="126"/>
      <c r="I93" s="126"/>
      <c r="J93" s="126"/>
      <c r="K93" s="126"/>
      <c r="L93" s="127"/>
      <c r="M93" s="127"/>
      <c r="N93" s="127"/>
      <c r="O93" s="127"/>
      <c r="P93" s="127"/>
      <c r="Q93" s="127"/>
      <c r="R93" s="127"/>
      <c r="S93" s="127"/>
      <c r="T93" s="127"/>
      <c r="U93" s="127"/>
      <c r="V93" s="128"/>
      <c r="W93" s="275"/>
      <c r="X93" s="169"/>
      <c r="Z93" s="155"/>
    </row>
    <row r="94" spans="2:41" ht="13.95" customHeight="1" outlineLevel="1" thickBot="1">
      <c r="B94" s="168"/>
      <c r="C94" s="277"/>
      <c r="D94" s="582" t="s">
        <v>185</v>
      </c>
      <c r="E94" s="583"/>
      <c r="F94" s="215" t="s">
        <v>82</v>
      </c>
      <c r="G94" s="68" t="str">
        <f t="shared" ref="G94:G95" si="102">IF($Z94="","",AC94)</f>
        <v/>
      </c>
      <c r="H94" s="68" t="str">
        <f t="shared" ref="H94:H95" si="103">IF($Z94="","",AD94)</f>
        <v/>
      </c>
      <c r="I94" s="68" t="str">
        <f t="shared" ref="I94:I95" si="104">IF($Z94="","",AE94)</f>
        <v/>
      </c>
      <c r="J94" s="68" t="str">
        <f t="shared" ref="J94:J95" si="105">IF($Z94="","",AF94)</f>
        <v/>
      </c>
      <c r="K94" s="68" t="str">
        <f t="shared" ref="K94:K95" si="106">IF($Z94="","",AG94)</f>
        <v/>
      </c>
      <c r="L94" s="112" t="str">
        <f>IF(EXACT(F94,"evc"),"(!) aparte procedure (kennistoets)",IF(EXACT(F94,"evk"),"op basis studiehistoriek of OPO",IF(EXACT(F94,"xxx"),"(!) opheffing weigering?","")))</f>
        <v/>
      </c>
      <c r="M94" s="407" t="str">
        <f t="shared" ref="M94:M95" si="107">IF(LEFT($F94,1)="x",H94,"-")</f>
        <v>-</v>
      </c>
      <c r="N94" s="407" t="str">
        <f t="shared" ref="N94:N95" si="108">IF(LEFT($F94,1)="x",I94,"-")</f>
        <v>-</v>
      </c>
      <c r="O94" s="407" t="str">
        <f t="shared" ref="O94:O95" si="109">IF(LEFT($F94,1)="x",J94,"-")</f>
        <v>-</v>
      </c>
      <c r="P94" s="407" t="str">
        <f t="shared" ref="P94:P95" si="110">IF(LEFT($F94,1)="x",K94,"-")</f>
        <v>-</v>
      </c>
      <c r="Q94" s="372" t="str">
        <f>IF(OR(EXACT(F94,"c"), EXACT(F94,"t"), EXACT(F94,"evk")),G94,"-")</f>
        <v>-</v>
      </c>
      <c r="R94" s="594" t="str">
        <f>Z94</f>
        <v/>
      </c>
      <c r="S94" s="595"/>
      <c r="T94" s="596" t="str">
        <f>IF(Z94="","",AI94)</f>
        <v/>
      </c>
      <c r="U94" s="597"/>
      <c r="V94" s="598"/>
      <c r="W94" s="275"/>
      <c r="X94" s="169"/>
      <c r="Z94" s="348" t="str">
        <f>IF(AND($AA$24="P",AA94&lt;&gt;""),AA94,IF(AND($AA$24="SN",AB94&lt;&gt;""),AB94,""))</f>
        <v/>
      </c>
      <c r="AA94" s="349"/>
      <c r="AB94" s="348" t="s">
        <v>247</v>
      </c>
      <c r="AC94" s="195">
        <v>8</v>
      </c>
      <c r="AD94" s="320" t="s">
        <v>86</v>
      </c>
      <c r="AE94" s="195">
        <v>8</v>
      </c>
      <c r="AF94" s="195" t="s">
        <v>86</v>
      </c>
      <c r="AG94" s="195" t="s">
        <v>86</v>
      </c>
      <c r="AH94" t="s">
        <v>198</v>
      </c>
      <c r="AI94" s="155" t="s">
        <v>174</v>
      </c>
      <c r="AM94" t="b">
        <f>IF(COUNTIF($AL$74:$AL$77,F94)&gt;0,TRUE,FALSE)</f>
        <v>0</v>
      </c>
      <c r="AN94" t="b">
        <f t="shared" ref="AN94:AN95" si="111">IF(F94="nvt",TRUE,FALSE)</f>
        <v>1</v>
      </c>
      <c r="AO94" t="b">
        <f>IF(AND(AM60=AM94,AN60=AN94),TRUE,FALSE)</f>
        <v>0</v>
      </c>
    </row>
    <row r="95" spans="2:41" ht="13.95" customHeight="1" outlineLevel="1" thickBot="1">
      <c r="B95" s="168"/>
      <c r="C95" s="277"/>
      <c r="D95" s="480" t="s">
        <v>187</v>
      </c>
      <c r="E95" s="481"/>
      <c r="F95" s="215" t="s">
        <v>82</v>
      </c>
      <c r="G95" s="68" t="str">
        <f t="shared" si="102"/>
        <v/>
      </c>
      <c r="H95" s="68" t="str">
        <f t="shared" si="103"/>
        <v/>
      </c>
      <c r="I95" s="68" t="str">
        <f t="shared" si="104"/>
        <v/>
      </c>
      <c r="J95" s="68" t="str">
        <f t="shared" si="105"/>
        <v/>
      </c>
      <c r="K95" s="68" t="str">
        <f t="shared" si="106"/>
        <v/>
      </c>
      <c r="L95" s="112" t="str">
        <f>IF(EXACT(F95,"evc"),"(!) aparte procedure (kennistoets)",IF(EXACT(F95,"evk"),"op basis studiehistoriek of OPO",IF(EXACT(F95,"xxx"),"(!) opheffing weigering?","")))</f>
        <v/>
      </c>
      <c r="M95" s="407" t="str">
        <f t="shared" si="107"/>
        <v>-</v>
      </c>
      <c r="N95" s="407" t="str">
        <f t="shared" si="108"/>
        <v>-</v>
      </c>
      <c r="O95" s="407" t="str">
        <f t="shared" si="109"/>
        <v>-</v>
      </c>
      <c r="P95" s="407" t="str">
        <f t="shared" si="110"/>
        <v>-</v>
      </c>
      <c r="Q95" s="372" t="str">
        <f>IF(OR(EXACT(F95,"c"), EXACT(F95,"t"), EXACT(F95,"evk")),G95,"-")</f>
        <v>-</v>
      </c>
      <c r="R95" s="594" t="str">
        <f>Z95</f>
        <v/>
      </c>
      <c r="S95" s="595"/>
      <c r="T95" s="596" t="str">
        <f>IF(Z95="","",AI95)</f>
        <v/>
      </c>
      <c r="U95" s="597"/>
      <c r="V95" s="598"/>
      <c r="W95" s="275"/>
      <c r="X95" s="169"/>
      <c r="Z95" s="348" t="str">
        <f>IF(AND($AA$24="P",AA95&lt;&gt;""),AA95,IF(AND($AA$24="SN",AB95&lt;&gt;""),AB95,""))</f>
        <v/>
      </c>
      <c r="AA95" s="349"/>
      <c r="AB95" s="348" t="s">
        <v>248</v>
      </c>
      <c r="AC95" s="195">
        <v>10</v>
      </c>
      <c r="AD95" s="195" t="s">
        <v>86</v>
      </c>
      <c r="AE95" s="195" t="s">
        <v>86</v>
      </c>
      <c r="AF95" s="195">
        <v>10</v>
      </c>
      <c r="AG95" s="195" t="s">
        <v>86</v>
      </c>
      <c r="AH95" t="s">
        <v>198</v>
      </c>
      <c r="AI95" s="155" t="s">
        <v>174</v>
      </c>
      <c r="AM95" t="b">
        <f>IF(COUNTIF($AL$74:$AL$77,F95)&gt;0,TRUE,FALSE)</f>
        <v>0</v>
      </c>
      <c r="AN95" t="b">
        <f t="shared" si="111"/>
        <v>1</v>
      </c>
      <c r="AO95" t="b">
        <f>IF(AND(AM62=AM95,AN62=AN95),TRUE,FALSE)</f>
        <v>0</v>
      </c>
    </row>
    <row r="96" spans="2:41" ht="13.95" customHeight="1">
      <c r="B96" s="168"/>
      <c r="C96" s="279"/>
      <c r="D96" s="358"/>
      <c r="E96" s="358"/>
      <c r="F96" s="262"/>
      <c r="G96" s="282"/>
      <c r="H96" s="280"/>
      <c r="I96" s="280"/>
      <c r="J96" s="280"/>
      <c r="K96" s="280"/>
      <c r="L96" s="280"/>
      <c r="M96" s="280"/>
      <c r="N96" s="280"/>
      <c r="O96" s="280"/>
      <c r="P96" s="280"/>
      <c r="Q96" s="280"/>
      <c r="R96" s="280"/>
      <c r="S96" s="280"/>
      <c r="T96" s="280"/>
      <c r="U96" s="283"/>
      <c r="V96" s="282"/>
      <c r="W96" s="359"/>
      <c r="X96" s="169"/>
    </row>
    <row r="97" spans="2:26" ht="13.95" customHeight="1" thickBot="1">
      <c r="B97" s="174"/>
      <c r="C97" s="175"/>
      <c r="D97" s="175"/>
      <c r="E97" s="175"/>
      <c r="F97" s="175"/>
      <c r="G97" s="175"/>
      <c r="H97" s="175"/>
      <c r="I97" s="175"/>
      <c r="J97" s="175"/>
      <c r="K97" s="175"/>
      <c r="L97" s="175"/>
      <c r="M97" s="175"/>
      <c r="N97" s="175"/>
      <c r="O97" s="175"/>
      <c r="P97" s="175"/>
      <c r="Q97" s="175"/>
      <c r="R97" s="175"/>
      <c r="S97" s="175"/>
      <c r="T97" s="175"/>
      <c r="U97" s="175"/>
      <c r="V97" s="175"/>
      <c r="W97" s="175"/>
      <c r="X97" s="176"/>
    </row>
    <row r="98" spans="2:26" ht="13.5" customHeight="1">
      <c r="B98" s="6"/>
      <c r="C98" s="19"/>
      <c r="D98" s="12"/>
      <c r="E98" s="12"/>
      <c r="G98" s="13"/>
      <c r="H98" s="11"/>
      <c r="I98" s="11"/>
      <c r="J98" s="11"/>
      <c r="K98" s="11"/>
      <c r="L98" s="11"/>
      <c r="M98" s="11"/>
      <c r="N98" s="11"/>
      <c r="O98" s="11"/>
      <c r="P98" s="11"/>
      <c r="Q98" s="11"/>
      <c r="R98" s="11"/>
      <c r="S98" s="11"/>
      <c r="T98" s="11"/>
      <c r="U98" s="16"/>
      <c r="V98" s="13"/>
      <c r="W98" s="15"/>
      <c r="Z98" s="11"/>
    </row>
    <row r="99" spans="2:26" ht="13.5" customHeight="1">
      <c r="B99" s="6"/>
      <c r="C99" s="19"/>
      <c r="D99" s="12"/>
      <c r="E99" s="12"/>
      <c r="G99" s="13"/>
      <c r="H99" s="11"/>
      <c r="I99" s="11"/>
      <c r="J99" s="11"/>
      <c r="K99" s="11"/>
      <c r="L99" s="11"/>
      <c r="M99" s="11"/>
      <c r="N99" s="11"/>
      <c r="O99" s="11"/>
      <c r="P99" s="11"/>
      <c r="Q99" s="11"/>
      <c r="R99" s="11"/>
      <c r="S99" s="11"/>
      <c r="T99" s="11"/>
      <c r="U99" s="16"/>
      <c r="V99" s="13"/>
      <c r="W99" s="15"/>
      <c r="Z99" s="11"/>
    </row>
    <row r="100" spans="2:26" ht="13.5" customHeight="1">
      <c r="B100" s="6"/>
      <c r="C100" s="19"/>
      <c r="D100" s="12"/>
      <c r="E100" s="12"/>
      <c r="G100" s="13"/>
      <c r="H100" s="11"/>
      <c r="I100" s="11"/>
      <c r="J100" s="11"/>
      <c r="K100" s="11"/>
      <c r="L100" s="11"/>
      <c r="M100" s="11"/>
      <c r="N100" s="11"/>
      <c r="O100" s="11"/>
      <c r="P100" s="11"/>
      <c r="Q100" s="11"/>
      <c r="R100" s="11"/>
      <c r="S100" s="11"/>
      <c r="T100" s="11"/>
      <c r="U100" s="16"/>
      <c r="V100" s="13"/>
      <c r="W100" s="15"/>
      <c r="Z100" s="11"/>
    </row>
    <row r="101" spans="2:26" ht="13.5" customHeight="1">
      <c r="B101" s="6"/>
      <c r="C101" s="19"/>
      <c r="D101" s="12"/>
      <c r="E101" s="12"/>
      <c r="G101" s="13"/>
      <c r="H101" s="11"/>
      <c r="I101" s="11"/>
      <c r="J101" s="11"/>
      <c r="K101" s="11"/>
      <c r="L101" s="11"/>
      <c r="M101" s="11"/>
      <c r="N101" s="11"/>
      <c r="O101" s="11"/>
      <c r="P101" s="11"/>
      <c r="Q101" s="11"/>
      <c r="R101" s="11"/>
      <c r="S101" s="11"/>
      <c r="T101" s="11"/>
      <c r="U101" s="16"/>
      <c r="V101" s="13"/>
      <c r="W101" s="15"/>
      <c r="Z101" s="11"/>
    </row>
    <row r="102" spans="2:26" ht="13.5" customHeight="1">
      <c r="B102" s="6"/>
      <c r="C102" s="19"/>
      <c r="D102" s="12"/>
      <c r="E102" s="12"/>
      <c r="G102" s="13"/>
      <c r="H102" s="11"/>
      <c r="I102" s="11"/>
      <c r="J102" s="11"/>
      <c r="K102" s="11"/>
      <c r="L102" s="11"/>
      <c r="M102" s="11"/>
      <c r="N102" s="11"/>
      <c r="O102" s="11"/>
      <c r="P102" s="11"/>
      <c r="Q102" s="11"/>
      <c r="R102" s="11"/>
      <c r="S102" s="11"/>
      <c r="T102" s="11"/>
      <c r="U102" s="16"/>
      <c r="V102" s="13"/>
      <c r="W102" s="15"/>
      <c r="Z102" s="11"/>
    </row>
    <row r="103" spans="2:26" ht="13.5" customHeight="1">
      <c r="B103" s="6"/>
      <c r="C103" s="19"/>
      <c r="D103" s="12"/>
      <c r="E103" s="12"/>
      <c r="G103" s="13"/>
      <c r="H103" s="11"/>
      <c r="I103" s="11"/>
      <c r="J103" s="11"/>
      <c r="K103" s="11"/>
      <c r="L103" s="11"/>
      <c r="M103" s="11"/>
      <c r="N103" s="11"/>
      <c r="O103" s="11"/>
      <c r="P103" s="11"/>
      <c r="Q103" s="11"/>
      <c r="R103" s="11"/>
      <c r="S103" s="11"/>
      <c r="T103" s="11"/>
      <c r="U103" s="16"/>
      <c r="V103" s="13"/>
      <c r="W103" s="15"/>
      <c r="Z103" s="11"/>
    </row>
    <row r="104" spans="2:26" ht="13.5" customHeight="1">
      <c r="B104" s="6"/>
      <c r="C104" s="19"/>
      <c r="D104" s="12"/>
      <c r="E104" s="12"/>
      <c r="G104" s="13"/>
      <c r="H104" s="11"/>
      <c r="I104" s="11"/>
      <c r="J104" s="11"/>
      <c r="K104" s="11"/>
      <c r="L104" s="11"/>
      <c r="M104" s="11"/>
      <c r="N104" s="11"/>
      <c r="O104" s="11"/>
      <c r="P104" s="11"/>
      <c r="Q104" s="11"/>
      <c r="R104" s="11"/>
      <c r="S104" s="11"/>
      <c r="T104" s="11"/>
      <c r="U104" s="16"/>
      <c r="V104" s="13"/>
      <c r="W104" s="15"/>
      <c r="Z104" s="11"/>
    </row>
    <row r="105" spans="2:26" ht="13.5" customHeight="1">
      <c r="B105" s="6"/>
      <c r="C105" s="19"/>
      <c r="D105" s="12"/>
      <c r="E105" s="12"/>
      <c r="G105" s="13"/>
      <c r="H105" s="11"/>
      <c r="I105" s="11"/>
      <c r="J105" s="11"/>
      <c r="K105" s="11"/>
      <c r="L105" s="11"/>
      <c r="M105" s="11"/>
      <c r="N105" s="11"/>
      <c r="O105" s="11"/>
      <c r="P105" s="11"/>
      <c r="Q105" s="11"/>
      <c r="R105" s="11"/>
      <c r="S105" s="11"/>
      <c r="T105" s="11"/>
      <c r="U105" s="16"/>
      <c r="V105" s="13"/>
      <c r="W105" s="15"/>
      <c r="Z105" s="11"/>
    </row>
    <row r="106" spans="2:26" ht="13.5" customHeight="1">
      <c r="B106" s="6"/>
      <c r="C106" s="19"/>
      <c r="D106" s="12"/>
      <c r="E106" s="12"/>
      <c r="G106" s="13"/>
      <c r="H106" s="11"/>
      <c r="I106" s="11"/>
      <c r="J106" s="11"/>
      <c r="K106" s="11"/>
      <c r="L106" s="11"/>
      <c r="M106" s="11"/>
      <c r="N106" s="11"/>
      <c r="O106" s="11"/>
      <c r="P106" s="11"/>
      <c r="Q106" s="11"/>
      <c r="R106" s="11"/>
      <c r="S106" s="11"/>
      <c r="T106" s="11"/>
      <c r="U106" s="16"/>
      <c r="V106" s="13"/>
      <c r="W106" s="15"/>
      <c r="Z106" s="11"/>
    </row>
    <row r="107" spans="2:26" ht="13.5" customHeight="1">
      <c r="B107" s="6"/>
      <c r="C107" s="19"/>
      <c r="D107" s="12"/>
      <c r="E107" s="12"/>
      <c r="G107" s="13"/>
      <c r="H107" s="11"/>
      <c r="I107" s="11"/>
      <c r="J107" s="11"/>
      <c r="K107" s="11"/>
      <c r="L107" s="11"/>
      <c r="M107" s="11"/>
      <c r="N107" s="11"/>
      <c r="O107" s="11"/>
      <c r="P107" s="11"/>
      <c r="Q107" s="11"/>
      <c r="R107" s="11"/>
      <c r="S107" s="11"/>
      <c r="T107" s="11"/>
      <c r="U107" s="16"/>
      <c r="V107" s="13"/>
      <c r="W107" s="15"/>
      <c r="Z107" s="11"/>
    </row>
    <row r="108" spans="2:26" ht="13.5" customHeight="1">
      <c r="B108" s="6"/>
      <c r="C108" s="19"/>
      <c r="D108" s="12"/>
      <c r="E108" s="12"/>
      <c r="G108" s="13"/>
      <c r="H108" s="11"/>
      <c r="I108" s="11"/>
      <c r="J108" s="11"/>
      <c r="K108" s="11"/>
      <c r="L108" s="11"/>
      <c r="M108" s="11"/>
      <c r="N108" s="11"/>
      <c r="O108" s="11"/>
      <c r="P108" s="11"/>
      <c r="Q108" s="11"/>
      <c r="R108" s="11"/>
      <c r="S108" s="11"/>
      <c r="T108" s="11"/>
      <c r="U108" s="16"/>
      <c r="V108" s="13"/>
      <c r="W108" s="15"/>
      <c r="Z108" s="11"/>
    </row>
    <row r="109" spans="2:26" ht="13.5" customHeight="1">
      <c r="B109" s="6"/>
      <c r="C109" s="19"/>
      <c r="D109" s="12"/>
      <c r="E109" s="12"/>
      <c r="G109" s="13"/>
      <c r="H109" s="11"/>
      <c r="I109" s="11"/>
      <c r="J109" s="11"/>
      <c r="K109" s="11"/>
      <c r="L109" s="11"/>
      <c r="M109" s="11"/>
      <c r="N109" s="11"/>
      <c r="O109" s="11"/>
      <c r="P109" s="11"/>
      <c r="Q109" s="11"/>
      <c r="R109" s="11"/>
      <c r="S109" s="11"/>
      <c r="T109" s="11"/>
      <c r="U109" s="16"/>
      <c r="V109" s="13"/>
      <c r="W109" s="15"/>
      <c r="Z109" s="11"/>
    </row>
    <row r="110" spans="2:26" ht="13.5" customHeight="1">
      <c r="B110" s="6"/>
      <c r="C110" s="19"/>
      <c r="D110" s="12"/>
      <c r="E110" s="12"/>
      <c r="G110" s="13"/>
      <c r="H110" s="11"/>
      <c r="I110" s="11"/>
      <c r="J110" s="11"/>
      <c r="K110" s="11"/>
      <c r="L110" s="11"/>
      <c r="M110" s="11"/>
      <c r="N110" s="11"/>
      <c r="O110" s="11"/>
      <c r="P110" s="11"/>
      <c r="Q110" s="11"/>
      <c r="R110" s="11"/>
      <c r="S110" s="11"/>
      <c r="T110" s="11"/>
      <c r="U110" s="16"/>
      <c r="V110" s="13"/>
      <c r="W110" s="15"/>
      <c r="Z110" s="11"/>
    </row>
    <row r="111" spans="2:26" ht="13.5" customHeight="1">
      <c r="B111" s="6"/>
      <c r="C111" s="19"/>
      <c r="D111" s="12"/>
      <c r="E111" s="12"/>
      <c r="G111" s="13"/>
      <c r="H111" s="11"/>
      <c r="I111" s="11"/>
      <c r="J111" s="11"/>
      <c r="K111" s="11"/>
      <c r="L111" s="11"/>
      <c r="M111" s="11"/>
      <c r="N111" s="11"/>
      <c r="O111" s="11"/>
      <c r="P111" s="11"/>
      <c r="Q111" s="11"/>
      <c r="R111" s="11"/>
      <c r="S111" s="11"/>
      <c r="T111" s="11"/>
      <c r="U111" s="16"/>
      <c r="V111" s="13"/>
      <c r="W111" s="15"/>
      <c r="Z111" s="11"/>
    </row>
    <row r="112" spans="2:26" ht="13.5" customHeight="1">
      <c r="B112" s="6"/>
      <c r="C112" s="19"/>
      <c r="D112" s="12"/>
      <c r="E112" s="12"/>
      <c r="G112" s="13"/>
      <c r="H112" s="11"/>
      <c r="I112" s="11"/>
      <c r="J112" s="11"/>
      <c r="K112" s="11"/>
      <c r="L112" s="11"/>
      <c r="M112" s="11"/>
      <c r="N112" s="11"/>
      <c r="O112" s="11"/>
      <c r="P112" s="11"/>
      <c r="Q112" s="11"/>
      <c r="R112" s="11"/>
      <c r="S112" s="11"/>
      <c r="T112" s="11"/>
      <c r="U112" s="16"/>
      <c r="V112" s="13"/>
      <c r="W112" s="15"/>
      <c r="Z112" s="11"/>
    </row>
    <row r="113" spans="2:26" ht="13.5" customHeight="1">
      <c r="B113" s="6"/>
      <c r="C113" s="19"/>
      <c r="D113" s="12"/>
      <c r="E113" s="12"/>
      <c r="G113" s="13"/>
      <c r="H113" s="11"/>
      <c r="I113" s="11"/>
      <c r="J113" s="11"/>
      <c r="K113" s="11"/>
      <c r="L113" s="11"/>
      <c r="M113" s="11"/>
      <c r="N113" s="11"/>
      <c r="O113" s="11"/>
      <c r="P113" s="11"/>
      <c r="Q113" s="11"/>
      <c r="R113" s="11"/>
      <c r="S113" s="11"/>
      <c r="T113" s="11"/>
      <c r="U113" s="16"/>
      <c r="V113" s="13"/>
      <c r="W113" s="15"/>
      <c r="Z113" s="11"/>
    </row>
    <row r="114" spans="2:26" ht="13.5" customHeight="1">
      <c r="B114" s="6"/>
      <c r="C114" s="19"/>
      <c r="D114" s="12"/>
      <c r="E114" s="12"/>
      <c r="G114" s="13"/>
      <c r="H114" s="11"/>
      <c r="I114" s="11"/>
      <c r="J114" s="11"/>
      <c r="K114" s="11"/>
      <c r="L114" s="11"/>
      <c r="M114" s="11"/>
      <c r="N114" s="11"/>
      <c r="O114" s="11"/>
      <c r="P114" s="11"/>
      <c r="Q114" s="11"/>
      <c r="R114" s="11"/>
      <c r="S114" s="11"/>
      <c r="T114" s="11"/>
      <c r="U114" s="16"/>
      <c r="V114" s="13"/>
      <c r="W114" s="15"/>
      <c r="Z114" s="11"/>
    </row>
    <row r="115" spans="2:26" ht="13.5" customHeight="1">
      <c r="B115" s="6"/>
      <c r="C115" s="19"/>
      <c r="D115" s="12"/>
      <c r="E115" s="12"/>
      <c r="G115" s="13"/>
      <c r="H115" s="11"/>
      <c r="I115" s="11"/>
      <c r="J115" s="11"/>
      <c r="K115" s="11"/>
      <c r="L115" s="11"/>
      <c r="M115" s="11"/>
      <c r="N115" s="11"/>
      <c r="O115" s="11"/>
      <c r="P115" s="11"/>
      <c r="Q115" s="11"/>
      <c r="R115" s="11"/>
      <c r="S115" s="11"/>
      <c r="T115" s="11"/>
      <c r="U115" s="16"/>
      <c r="V115" s="13"/>
      <c r="W115" s="15"/>
      <c r="Z115" s="11"/>
    </row>
    <row r="116" spans="2:26" ht="13.5" customHeight="1">
      <c r="B116" s="6"/>
      <c r="C116" s="19"/>
      <c r="D116" s="12"/>
      <c r="E116" s="12"/>
      <c r="G116" s="13"/>
      <c r="H116" s="11"/>
      <c r="I116" s="11"/>
      <c r="J116" s="11"/>
      <c r="K116" s="11"/>
      <c r="L116" s="11"/>
      <c r="M116" s="11"/>
      <c r="N116" s="11"/>
      <c r="O116" s="11"/>
      <c r="P116" s="11"/>
      <c r="Q116" s="11"/>
      <c r="R116" s="11"/>
      <c r="S116" s="11"/>
      <c r="T116" s="11"/>
      <c r="U116" s="16"/>
      <c r="V116" s="13"/>
      <c r="W116" s="15"/>
      <c r="Z116" s="11"/>
    </row>
    <row r="117" spans="2:26" ht="13.5" customHeight="1">
      <c r="B117" s="6"/>
      <c r="C117" s="19"/>
      <c r="D117" s="12"/>
      <c r="E117" s="12"/>
      <c r="G117" s="13"/>
      <c r="H117" s="11"/>
      <c r="I117" s="11"/>
      <c r="J117" s="11"/>
      <c r="K117" s="11"/>
      <c r="L117" s="11"/>
      <c r="M117" s="11"/>
      <c r="N117" s="11"/>
      <c r="O117" s="11"/>
      <c r="P117" s="11"/>
      <c r="Q117" s="11"/>
      <c r="R117" s="11"/>
      <c r="S117" s="11"/>
      <c r="T117" s="11"/>
      <c r="U117" s="16"/>
      <c r="V117" s="13"/>
      <c r="W117" s="15"/>
      <c r="Z117" s="11"/>
    </row>
    <row r="118" spans="2:26" ht="13.5" customHeight="1">
      <c r="B118" s="6"/>
      <c r="C118" s="19"/>
      <c r="D118" s="12"/>
      <c r="E118" s="12"/>
      <c r="G118" s="13"/>
      <c r="H118" s="11"/>
      <c r="I118" s="11"/>
      <c r="J118" s="11"/>
      <c r="K118" s="11"/>
      <c r="L118" s="11"/>
      <c r="M118" s="11"/>
      <c r="N118" s="11"/>
      <c r="O118" s="11"/>
      <c r="P118" s="11"/>
      <c r="Q118" s="11"/>
      <c r="R118" s="11"/>
      <c r="S118" s="11"/>
      <c r="T118" s="11"/>
      <c r="U118" s="16"/>
      <c r="V118" s="13"/>
      <c r="W118" s="15"/>
      <c r="Z118" s="11"/>
    </row>
    <row r="119" spans="2:26" ht="13.5" customHeight="1">
      <c r="B119" s="6"/>
      <c r="C119" s="19"/>
      <c r="D119" s="12"/>
      <c r="E119" s="12"/>
      <c r="G119" s="13"/>
      <c r="H119" s="11"/>
      <c r="I119" s="11"/>
      <c r="J119" s="11"/>
      <c r="K119" s="11"/>
      <c r="L119" s="11"/>
      <c r="M119" s="11"/>
      <c r="N119" s="11"/>
      <c r="O119" s="11"/>
      <c r="P119" s="11"/>
      <c r="Q119" s="11"/>
      <c r="R119" s="11"/>
      <c r="S119" s="11"/>
      <c r="T119" s="11"/>
      <c r="U119" s="16"/>
      <c r="V119" s="13"/>
      <c r="W119" s="15"/>
      <c r="Z119" s="11"/>
    </row>
    <row r="120" spans="2:26" ht="13.5" customHeight="1">
      <c r="B120" s="6"/>
      <c r="C120" s="19"/>
      <c r="D120" s="12"/>
      <c r="E120" s="12"/>
      <c r="G120" s="13"/>
      <c r="H120" s="11"/>
      <c r="I120" s="11"/>
      <c r="J120" s="11"/>
      <c r="K120" s="11"/>
      <c r="L120" s="11"/>
      <c r="M120" s="11"/>
      <c r="N120" s="11"/>
      <c r="O120" s="11"/>
      <c r="P120" s="11"/>
      <c r="Q120" s="11"/>
      <c r="R120" s="11"/>
      <c r="S120" s="11"/>
      <c r="T120" s="11"/>
      <c r="U120" s="16"/>
      <c r="V120" s="13"/>
      <c r="W120" s="15"/>
      <c r="Z120" s="11"/>
    </row>
    <row r="121" spans="2:26" ht="13.5" customHeight="1">
      <c r="B121" s="6"/>
      <c r="C121" s="19"/>
      <c r="D121" s="12"/>
      <c r="E121" s="12"/>
      <c r="G121" s="13"/>
      <c r="H121" s="11"/>
      <c r="I121" s="11"/>
      <c r="J121" s="11"/>
      <c r="K121" s="11"/>
      <c r="L121" s="11"/>
      <c r="M121" s="11"/>
      <c r="N121" s="11"/>
      <c r="O121" s="11"/>
      <c r="P121" s="11"/>
      <c r="Q121" s="11"/>
      <c r="R121" s="11"/>
      <c r="S121" s="11"/>
      <c r="T121" s="11"/>
      <c r="U121" s="16"/>
      <c r="V121" s="13"/>
      <c r="W121" s="15"/>
      <c r="Z121" s="11"/>
    </row>
    <row r="122" spans="2:26" ht="13.5" customHeight="1">
      <c r="B122" s="6"/>
      <c r="C122" s="19"/>
      <c r="D122" s="12"/>
      <c r="E122" s="12"/>
      <c r="G122" s="13"/>
      <c r="H122" s="11"/>
      <c r="I122" s="11"/>
      <c r="J122" s="11"/>
      <c r="K122" s="11"/>
      <c r="L122" s="11"/>
      <c r="M122" s="11"/>
      <c r="N122" s="11"/>
      <c r="O122" s="11"/>
      <c r="P122" s="11"/>
      <c r="Q122" s="11"/>
      <c r="R122" s="11"/>
      <c r="S122" s="11"/>
      <c r="T122" s="11"/>
      <c r="U122" s="16"/>
      <c r="V122" s="13"/>
      <c r="W122" s="15"/>
      <c r="Z122" s="11"/>
    </row>
    <row r="123" spans="2:26" ht="13.5" customHeight="1">
      <c r="B123" s="6"/>
      <c r="C123" s="19"/>
      <c r="D123" s="12"/>
      <c r="E123" s="12"/>
      <c r="G123" s="13"/>
      <c r="H123" s="11"/>
      <c r="I123" s="11"/>
      <c r="J123" s="11"/>
      <c r="K123" s="11"/>
      <c r="L123" s="11"/>
      <c r="M123" s="11"/>
      <c r="N123" s="11"/>
      <c r="O123" s="11"/>
      <c r="P123" s="11"/>
      <c r="Q123" s="11"/>
      <c r="R123" s="11"/>
      <c r="S123" s="11"/>
      <c r="T123" s="11"/>
      <c r="U123" s="16"/>
      <c r="V123" s="13"/>
      <c r="W123" s="15"/>
      <c r="Z123" s="11"/>
    </row>
    <row r="124" spans="2:26" ht="13.5" customHeight="1">
      <c r="B124" s="6"/>
      <c r="C124" s="19"/>
      <c r="D124" s="12"/>
      <c r="E124" s="12"/>
      <c r="F124" s="13"/>
      <c r="G124" s="11"/>
      <c r="H124" s="11"/>
      <c r="I124" s="11"/>
      <c r="J124" s="11"/>
      <c r="K124" s="11"/>
      <c r="L124" s="11"/>
      <c r="M124" s="11"/>
      <c r="N124" s="11"/>
      <c r="O124" s="11"/>
      <c r="P124" s="11"/>
      <c r="Q124" s="11"/>
      <c r="R124" s="11"/>
      <c r="S124" s="11"/>
      <c r="T124" s="16"/>
      <c r="U124" s="13"/>
      <c r="V124" s="14"/>
      <c r="W124" s="15"/>
      <c r="Z124" s="11"/>
    </row>
    <row r="125" spans="2:26" ht="13.5" customHeight="1">
      <c r="B125" s="6"/>
      <c r="C125" s="19"/>
      <c r="D125" s="12"/>
      <c r="E125" s="12"/>
      <c r="F125" s="13"/>
      <c r="G125" s="11"/>
      <c r="H125" s="11"/>
      <c r="I125" s="11"/>
      <c r="J125" s="11"/>
      <c r="K125" s="11"/>
      <c r="L125" s="11"/>
      <c r="M125" s="11"/>
      <c r="N125" s="11"/>
      <c r="O125" s="11"/>
      <c r="P125" s="11"/>
      <c r="Q125" s="11"/>
      <c r="R125" s="11"/>
      <c r="S125" s="11"/>
      <c r="T125" s="16"/>
      <c r="U125" s="13"/>
      <c r="V125" s="14"/>
      <c r="W125" s="15"/>
      <c r="Z125" s="11"/>
    </row>
    <row r="126" spans="2:26" ht="13.5" customHeight="1">
      <c r="B126" s="6"/>
      <c r="C126" s="19"/>
      <c r="D126" s="12"/>
      <c r="E126" s="12"/>
      <c r="F126" s="13"/>
      <c r="G126" s="11"/>
      <c r="H126" s="11"/>
      <c r="I126" s="11"/>
      <c r="J126" s="11"/>
      <c r="K126" s="11"/>
      <c r="L126" s="11"/>
      <c r="M126" s="11"/>
      <c r="N126" s="11"/>
      <c r="O126" s="11"/>
      <c r="P126" s="11"/>
      <c r="Q126" s="11"/>
      <c r="R126" s="11"/>
      <c r="S126" s="11"/>
      <c r="T126" s="16"/>
      <c r="U126" s="13"/>
      <c r="V126" s="14"/>
      <c r="W126" s="15"/>
      <c r="Z126" s="11"/>
    </row>
    <row r="127" spans="2:26" ht="13.5" customHeight="1">
      <c r="B127" s="6"/>
      <c r="C127" s="19"/>
      <c r="D127" s="12"/>
      <c r="E127" s="12"/>
      <c r="F127" s="13"/>
      <c r="G127" s="11"/>
      <c r="H127" s="11"/>
      <c r="I127" s="11"/>
      <c r="J127" s="11"/>
      <c r="K127" s="11"/>
      <c r="L127" s="11"/>
      <c r="M127" s="11"/>
      <c r="N127" s="11"/>
      <c r="O127" s="11"/>
      <c r="P127" s="11"/>
      <c r="Q127" s="11"/>
      <c r="R127" s="11"/>
      <c r="S127" s="11"/>
      <c r="T127" s="16"/>
      <c r="U127" s="13"/>
      <c r="V127" s="14"/>
      <c r="W127" s="15"/>
      <c r="Z127" s="11"/>
    </row>
    <row r="128" spans="2:26" ht="13.5" customHeight="1">
      <c r="B128" s="6"/>
      <c r="C128" s="19"/>
      <c r="D128" s="12"/>
      <c r="E128" s="12"/>
      <c r="F128" s="13"/>
      <c r="G128" s="11"/>
      <c r="H128" s="11"/>
      <c r="I128" s="11"/>
      <c r="J128" s="11"/>
      <c r="K128" s="11"/>
      <c r="L128" s="11"/>
      <c r="M128" s="11"/>
      <c r="N128" s="11"/>
      <c r="O128" s="11"/>
      <c r="P128" s="11"/>
      <c r="Q128" s="11"/>
      <c r="R128" s="11"/>
      <c r="S128" s="11"/>
      <c r="T128" s="16"/>
      <c r="U128" s="13"/>
      <c r="V128" s="14"/>
      <c r="W128" s="15"/>
      <c r="Z128" s="11"/>
    </row>
    <row r="129" spans="2:26" ht="13.5" customHeight="1">
      <c r="B129" s="6"/>
      <c r="C129" s="19"/>
      <c r="D129" s="12"/>
      <c r="E129" s="12"/>
      <c r="F129" s="13"/>
      <c r="G129" s="11"/>
      <c r="H129" s="11"/>
      <c r="I129" s="11"/>
      <c r="J129" s="11"/>
      <c r="K129" s="11"/>
      <c r="L129" s="11"/>
      <c r="M129" s="11"/>
      <c r="N129" s="11"/>
      <c r="O129" s="11"/>
      <c r="P129" s="11"/>
      <c r="Q129" s="11"/>
      <c r="R129" s="11"/>
      <c r="S129" s="11"/>
      <c r="T129" s="16"/>
      <c r="U129" s="13"/>
      <c r="V129" s="14"/>
      <c r="W129" s="15"/>
      <c r="Z129" s="11"/>
    </row>
    <row r="130" spans="2:26" ht="13.5" customHeight="1">
      <c r="B130" s="6"/>
      <c r="C130" s="19"/>
      <c r="D130" s="12"/>
      <c r="E130" s="12"/>
      <c r="F130" s="13"/>
      <c r="G130" s="11"/>
      <c r="H130" s="11"/>
      <c r="I130" s="11"/>
      <c r="J130" s="11"/>
      <c r="K130" s="11"/>
      <c r="L130" s="11"/>
      <c r="M130" s="11"/>
      <c r="N130" s="11"/>
      <c r="O130" s="11"/>
      <c r="P130" s="11"/>
      <c r="Q130" s="11"/>
      <c r="R130" s="11"/>
      <c r="S130" s="11"/>
      <c r="T130" s="16"/>
      <c r="U130" s="13"/>
      <c r="V130" s="14"/>
      <c r="W130" s="15"/>
      <c r="Z130" s="11"/>
    </row>
    <row r="131" spans="2:26" ht="13.5" customHeight="1">
      <c r="B131" s="6"/>
      <c r="C131" s="19"/>
      <c r="D131" s="12"/>
      <c r="E131" s="12"/>
      <c r="F131" s="13"/>
      <c r="G131" s="11"/>
      <c r="H131" s="11"/>
      <c r="I131" s="11"/>
      <c r="J131" s="11"/>
      <c r="K131" s="11"/>
      <c r="L131" s="11"/>
      <c r="M131" s="11"/>
      <c r="N131" s="11"/>
      <c r="O131" s="11"/>
      <c r="P131" s="11"/>
      <c r="Q131" s="11"/>
      <c r="R131" s="11"/>
      <c r="S131" s="11"/>
      <c r="T131" s="16"/>
      <c r="U131" s="13"/>
      <c r="V131" s="14"/>
      <c r="W131" s="15"/>
      <c r="Z131" s="11"/>
    </row>
    <row r="132" spans="2:26" ht="13.5" customHeight="1">
      <c r="B132" s="6"/>
      <c r="C132" s="19"/>
      <c r="D132" s="12"/>
      <c r="E132" s="12"/>
      <c r="F132" s="13"/>
      <c r="G132" s="11"/>
      <c r="H132" s="11"/>
      <c r="I132" s="11"/>
      <c r="J132" s="11"/>
      <c r="K132" s="11"/>
      <c r="L132" s="11"/>
      <c r="M132" s="11"/>
      <c r="N132" s="11"/>
      <c r="O132" s="11"/>
      <c r="P132" s="11"/>
      <c r="Q132" s="11"/>
      <c r="R132" s="11"/>
      <c r="S132" s="11"/>
      <c r="T132" s="16"/>
      <c r="U132" s="13"/>
      <c r="V132" s="14"/>
      <c r="W132" s="15"/>
      <c r="Z132" s="11"/>
    </row>
    <row r="133" spans="2:26" ht="13.5" customHeight="1">
      <c r="B133" s="6"/>
      <c r="C133" s="19"/>
      <c r="D133" s="12"/>
      <c r="E133" s="12"/>
      <c r="F133" s="13"/>
      <c r="G133" s="11"/>
      <c r="H133" s="11"/>
      <c r="I133" s="11"/>
      <c r="J133" s="11"/>
      <c r="K133" s="11"/>
      <c r="L133" s="11"/>
      <c r="M133" s="11"/>
      <c r="N133" s="11"/>
      <c r="O133" s="11"/>
      <c r="P133" s="11"/>
      <c r="Q133" s="11"/>
      <c r="R133" s="11"/>
      <c r="S133" s="11"/>
      <c r="T133" s="16"/>
      <c r="U133" s="13"/>
      <c r="V133" s="14"/>
      <c r="W133" s="15"/>
      <c r="Z133" s="11"/>
    </row>
    <row r="134" spans="2:26" ht="13.5" customHeight="1">
      <c r="B134" s="6"/>
      <c r="C134" s="19"/>
      <c r="D134" s="12"/>
      <c r="E134" s="12"/>
      <c r="F134" s="13"/>
      <c r="G134" s="11"/>
      <c r="H134" s="11"/>
      <c r="I134" s="11"/>
      <c r="J134" s="11"/>
      <c r="K134" s="11"/>
      <c r="L134" s="11"/>
      <c r="M134" s="11"/>
      <c r="N134" s="11"/>
      <c r="O134" s="11"/>
      <c r="P134" s="11"/>
      <c r="Q134" s="11"/>
      <c r="R134" s="11"/>
      <c r="S134" s="11"/>
      <c r="T134" s="16"/>
      <c r="U134" s="13"/>
      <c r="V134" s="14"/>
      <c r="W134" s="15"/>
      <c r="Z134" s="11"/>
    </row>
    <row r="135" spans="2:26" ht="13.5" customHeight="1">
      <c r="B135" s="6"/>
      <c r="C135" s="19"/>
      <c r="D135" s="12"/>
      <c r="E135" s="12"/>
      <c r="F135" s="13"/>
      <c r="G135" s="11"/>
      <c r="H135" s="11"/>
      <c r="I135" s="11"/>
      <c r="J135" s="11"/>
      <c r="K135" s="11"/>
      <c r="L135" s="11"/>
      <c r="M135" s="11"/>
      <c r="N135" s="11"/>
      <c r="O135" s="11"/>
      <c r="P135" s="11"/>
      <c r="Q135" s="11"/>
      <c r="R135" s="11"/>
      <c r="S135" s="11"/>
      <c r="T135" s="16"/>
      <c r="U135" s="13"/>
      <c r="V135" s="14"/>
      <c r="W135" s="15"/>
      <c r="Z135" s="11"/>
    </row>
    <row r="136" spans="2:26" ht="13.5" customHeight="1">
      <c r="B136" s="6"/>
      <c r="C136" s="19"/>
      <c r="D136" s="12"/>
      <c r="E136" s="12"/>
      <c r="F136" s="13"/>
      <c r="G136" s="11"/>
      <c r="H136" s="11"/>
      <c r="I136" s="11"/>
      <c r="J136" s="11"/>
      <c r="K136" s="11"/>
      <c r="L136" s="11"/>
      <c r="M136" s="11"/>
      <c r="N136" s="11"/>
      <c r="O136" s="11"/>
      <c r="P136" s="11"/>
      <c r="Q136" s="11"/>
      <c r="R136" s="11"/>
      <c r="S136" s="11"/>
      <c r="T136" s="16"/>
      <c r="U136" s="13"/>
      <c r="V136" s="14"/>
      <c r="W136" s="15"/>
      <c r="Z136" s="11"/>
    </row>
    <row r="137" spans="2:26" ht="13.5" customHeight="1">
      <c r="B137" s="6"/>
      <c r="C137" s="19"/>
      <c r="D137" s="12"/>
      <c r="E137" s="12"/>
      <c r="F137" s="13"/>
      <c r="G137" s="11"/>
      <c r="H137" s="11"/>
      <c r="I137" s="11"/>
      <c r="J137" s="11"/>
      <c r="K137" s="11"/>
      <c r="L137" s="11"/>
      <c r="M137" s="11"/>
      <c r="N137" s="11"/>
      <c r="O137" s="11"/>
      <c r="P137" s="11"/>
      <c r="Q137" s="11"/>
      <c r="R137" s="11"/>
      <c r="S137" s="11"/>
      <c r="T137" s="16"/>
      <c r="U137" s="13"/>
      <c r="V137" s="14"/>
      <c r="W137" s="15"/>
      <c r="Z137" s="11"/>
    </row>
    <row r="138" spans="2:26" ht="13.2" customHeight="1">
      <c r="B138" s="6"/>
      <c r="C138" s="19"/>
      <c r="D138" s="12"/>
      <c r="E138" s="12"/>
      <c r="F138" s="13"/>
      <c r="G138" s="11"/>
      <c r="H138" s="11"/>
      <c r="I138" s="11"/>
      <c r="J138" s="11"/>
      <c r="K138" s="11"/>
      <c r="L138" s="11"/>
      <c r="M138" s="11"/>
      <c r="N138" s="11"/>
      <c r="O138" s="11"/>
      <c r="P138" s="11"/>
      <c r="Q138" s="11"/>
      <c r="R138" s="11"/>
      <c r="S138" s="11"/>
      <c r="T138" s="16"/>
      <c r="U138" s="13"/>
      <c r="V138" s="14"/>
      <c r="W138" s="15"/>
      <c r="Z138" s="11"/>
    </row>
    <row r="139" spans="2:26" ht="13.5" customHeight="1">
      <c r="B139" s="6"/>
      <c r="C139" s="19"/>
      <c r="D139" s="12"/>
      <c r="E139" s="12"/>
      <c r="F139" s="13"/>
      <c r="G139" s="11"/>
      <c r="H139" s="11"/>
      <c r="I139" s="11"/>
      <c r="J139" s="11"/>
      <c r="K139" s="11"/>
      <c r="L139" s="11"/>
      <c r="M139" s="11"/>
      <c r="N139" s="11"/>
      <c r="O139" s="11"/>
      <c r="P139" s="11"/>
      <c r="Q139" s="11"/>
      <c r="R139" s="11"/>
      <c r="S139" s="11"/>
      <c r="T139" s="16"/>
      <c r="U139" s="13"/>
      <c r="V139" s="14"/>
      <c r="W139" s="15"/>
      <c r="Z139" s="11"/>
    </row>
    <row r="140" spans="2:26" ht="13.5" customHeight="1">
      <c r="B140" s="6"/>
      <c r="C140" s="19"/>
      <c r="D140" s="12"/>
      <c r="E140" s="12"/>
      <c r="F140" s="13"/>
      <c r="G140" s="11"/>
      <c r="H140" s="11"/>
      <c r="I140" s="11"/>
      <c r="J140" s="11"/>
      <c r="K140" s="11"/>
      <c r="L140" s="11"/>
      <c r="M140" s="11"/>
      <c r="N140" s="11"/>
      <c r="O140" s="11"/>
      <c r="P140" s="11"/>
      <c r="Q140" s="11"/>
      <c r="R140" s="11"/>
      <c r="S140" s="11"/>
      <c r="T140" s="16"/>
      <c r="U140" s="13"/>
      <c r="V140" s="14"/>
      <c r="W140" s="15"/>
      <c r="Z140" s="11"/>
    </row>
    <row r="141" spans="2:26" ht="13.5" customHeight="1">
      <c r="B141" s="6"/>
      <c r="C141" s="19"/>
      <c r="D141" s="12"/>
      <c r="E141" s="12"/>
      <c r="F141" s="13"/>
      <c r="G141" s="11"/>
      <c r="H141" s="11"/>
      <c r="I141" s="11"/>
      <c r="J141" s="11"/>
      <c r="K141" s="11"/>
      <c r="L141" s="11"/>
      <c r="M141" s="11"/>
      <c r="N141" s="11"/>
      <c r="O141" s="11"/>
      <c r="P141" s="11"/>
      <c r="Q141" s="11"/>
      <c r="R141" s="11"/>
      <c r="S141" s="11"/>
      <c r="T141" s="16"/>
      <c r="U141" s="13"/>
      <c r="V141" s="14"/>
      <c r="W141" s="15"/>
      <c r="Z141" s="11"/>
    </row>
    <row r="142" spans="2:26" ht="13.5" customHeight="1">
      <c r="B142" s="6"/>
      <c r="C142" s="19"/>
      <c r="D142" s="12"/>
      <c r="E142" s="12"/>
      <c r="F142" s="13"/>
      <c r="G142" s="11"/>
      <c r="H142" s="11"/>
      <c r="I142" s="11"/>
      <c r="J142" s="11"/>
      <c r="K142" s="11"/>
      <c r="L142" s="11"/>
      <c r="M142" s="11"/>
      <c r="N142" s="11"/>
      <c r="O142" s="11"/>
      <c r="P142" s="11"/>
      <c r="Q142" s="11"/>
      <c r="R142" s="11"/>
      <c r="S142" s="11"/>
      <c r="T142" s="16"/>
      <c r="U142" s="13"/>
      <c r="V142" s="14"/>
      <c r="W142" s="15"/>
      <c r="Z142" s="11"/>
    </row>
    <row r="143" spans="2:26" ht="13.5" customHeight="1">
      <c r="B143" s="6"/>
      <c r="C143" s="19"/>
      <c r="D143" s="12"/>
      <c r="E143" s="12"/>
      <c r="F143" s="13"/>
      <c r="G143" s="11"/>
      <c r="H143" s="11"/>
      <c r="I143" s="11"/>
      <c r="J143" s="11"/>
      <c r="K143" s="11"/>
      <c r="L143" s="11"/>
      <c r="M143" s="11"/>
      <c r="N143" s="11"/>
      <c r="O143" s="11"/>
      <c r="P143" s="11"/>
      <c r="Q143" s="11"/>
      <c r="R143" s="11"/>
      <c r="S143" s="11"/>
      <c r="T143" s="16"/>
      <c r="U143" s="13"/>
      <c r="V143" s="14"/>
      <c r="W143" s="15"/>
      <c r="Z143" s="11"/>
    </row>
    <row r="144" spans="2:26" ht="13.5" customHeight="1">
      <c r="B144" s="6"/>
      <c r="C144" s="19"/>
      <c r="D144" s="12"/>
      <c r="E144" s="12"/>
      <c r="F144" s="13"/>
      <c r="G144" s="11"/>
      <c r="H144" s="11"/>
      <c r="I144" s="11"/>
      <c r="J144" s="11"/>
      <c r="K144" s="11"/>
      <c r="L144" s="11"/>
      <c r="M144" s="11"/>
      <c r="N144" s="11"/>
      <c r="O144" s="11"/>
      <c r="P144" s="11"/>
      <c r="Q144" s="11"/>
      <c r="R144" s="11"/>
      <c r="S144" s="11"/>
      <c r="T144" s="16"/>
      <c r="U144" s="13"/>
      <c r="V144" s="14"/>
      <c r="W144" s="15"/>
      <c r="Z144" s="11"/>
    </row>
    <row r="145" spans="2:26" ht="13.5" customHeight="1">
      <c r="B145" s="6"/>
      <c r="C145" s="19"/>
      <c r="D145" s="12"/>
      <c r="E145" s="12"/>
      <c r="F145" s="13"/>
      <c r="G145" s="11"/>
      <c r="H145" s="11"/>
      <c r="I145" s="11"/>
      <c r="J145" s="11"/>
      <c r="K145" s="11"/>
      <c r="L145" s="11"/>
      <c r="M145" s="11"/>
      <c r="N145" s="11"/>
      <c r="O145" s="11"/>
      <c r="P145" s="11"/>
      <c r="Q145" s="11"/>
      <c r="R145" s="11"/>
      <c r="S145" s="11"/>
      <c r="T145" s="16"/>
      <c r="U145" s="13"/>
      <c r="V145" s="14"/>
      <c r="W145" s="15"/>
      <c r="Z145" s="11"/>
    </row>
    <row r="146" spans="2:26" ht="13.5" customHeight="1">
      <c r="B146" s="6"/>
      <c r="C146" s="19"/>
      <c r="D146" s="12"/>
      <c r="E146" s="12"/>
      <c r="F146" s="13"/>
      <c r="G146" s="11"/>
      <c r="H146" s="11"/>
      <c r="I146" s="11"/>
      <c r="J146" s="11"/>
      <c r="K146" s="11"/>
      <c r="L146" s="11"/>
      <c r="M146" s="11"/>
      <c r="N146" s="11"/>
      <c r="O146" s="11"/>
      <c r="P146" s="11"/>
      <c r="Q146" s="11"/>
      <c r="R146" s="11"/>
      <c r="S146" s="11"/>
      <c r="T146" s="16"/>
      <c r="U146" s="13"/>
      <c r="V146" s="14"/>
      <c r="W146" s="15"/>
      <c r="Z146" s="11"/>
    </row>
    <row r="147" spans="2:26" ht="13.5" customHeight="1">
      <c r="B147" s="6"/>
      <c r="C147" s="19"/>
      <c r="D147" s="12"/>
      <c r="E147" s="12"/>
      <c r="F147" s="13"/>
      <c r="G147" s="11"/>
      <c r="H147" s="11"/>
      <c r="I147" s="11"/>
      <c r="J147" s="11"/>
      <c r="K147" s="11"/>
      <c r="L147" s="11"/>
      <c r="M147" s="11"/>
      <c r="N147" s="11"/>
      <c r="O147" s="11"/>
      <c r="P147" s="11"/>
      <c r="Q147" s="11"/>
      <c r="R147" s="11"/>
      <c r="S147" s="11"/>
      <c r="T147" s="16"/>
      <c r="U147" s="13"/>
      <c r="V147" s="14"/>
      <c r="W147" s="15"/>
      <c r="Z147" s="11"/>
    </row>
    <row r="148" spans="2:26" ht="13.5" customHeight="1">
      <c r="B148" s="6"/>
      <c r="C148" s="19"/>
      <c r="D148" s="12"/>
      <c r="E148" s="12"/>
      <c r="F148" s="13"/>
      <c r="G148" s="11"/>
      <c r="H148" s="11"/>
      <c r="I148" s="11"/>
      <c r="J148" s="11"/>
      <c r="K148" s="11"/>
      <c r="L148" s="11"/>
      <c r="M148" s="11"/>
      <c r="N148" s="11"/>
      <c r="O148" s="11"/>
      <c r="P148" s="11"/>
      <c r="Q148" s="11"/>
      <c r="R148" s="11"/>
      <c r="S148" s="11"/>
      <c r="T148" s="16"/>
      <c r="U148" s="13"/>
      <c r="V148" s="14"/>
      <c r="W148" s="15"/>
      <c r="Z148" s="11"/>
    </row>
    <row r="149" spans="2:26" ht="13.5" customHeight="1">
      <c r="B149" s="6"/>
      <c r="C149" s="19"/>
      <c r="D149" s="12"/>
      <c r="E149" s="12"/>
      <c r="F149" s="13"/>
      <c r="G149" s="11"/>
      <c r="H149" s="11"/>
      <c r="I149" s="11"/>
      <c r="J149" s="11"/>
      <c r="K149" s="11"/>
      <c r="L149" s="11"/>
      <c r="M149" s="11"/>
      <c r="N149" s="11"/>
      <c r="O149" s="11"/>
      <c r="P149" s="11"/>
      <c r="Q149" s="11"/>
      <c r="R149" s="11"/>
      <c r="S149" s="11"/>
      <c r="T149" s="16"/>
      <c r="U149" s="13"/>
      <c r="V149" s="14"/>
      <c r="W149" s="15"/>
      <c r="Z149" s="11"/>
    </row>
    <row r="150" spans="2:26" ht="13.5" customHeight="1">
      <c r="B150" s="6"/>
      <c r="C150" s="19"/>
      <c r="D150" s="12"/>
      <c r="E150" s="12"/>
      <c r="F150" s="13"/>
      <c r="G150" s="11"/>
      <c r="H150" s="11"/>
      <c r="I150" s="11"/>
      <c r="J150" s="11"/>
      <c r="K150" s="11"/>
      <c r="L150" s="11"/>
      <c r="M150" s="11"/>
      <c r="N150" s="11"/>
      <c r="O150" s="11"/>
      <c r="P150" s="11"/>
      <c r="Q150" s="11"/>
      <c r="R150" s="11"/>
      <c r="S150" s="11"/>
      <c r="T150" s="16"/>
      <c r="U150" s="13"/>
      <c r="V150" s="14"/>
      <c r="W150" s="15"/>
      <c r="Z150" s="11"/>
    </row>
    <row r="151" spans="2:26" ht="13.5" customHeight="1">
      <c r="B151" s="6"/>
      <c r="C151" s="19"/>
      <c r="D151" s="12"/>
      <c r="E151" s="12"/>
      <c r="F151" s="13"/>
      <c r="G151" s="11"/>
      <c r="H151" s="11"/>
      <c r="I151" s="11"/>
      <c r="J151" s="11"/>
      <c r="K151" s="11"/>
      <c r="L151" s="11"/>
      <c r="M151" s="11"/>
      <c r="N151" s="11"/>
      <c r="O151" s="11"/>
      <c r="P151" s="11"/>
      <c r="Q151" s="11"/>
      <c r="R151" s="11"/>
      <c r="S151" s="11"/>
      <c r="T151" s="16"/>
      <c r="U151" s="13"/>
      <c r="V151" s="14"/>
      <c r="W151" s="15"/>
      <c r="Z151" s="11"/>
    </row>
    <row r="152" spans="2:26" ht="13.5" customHeight="1">
      <c r="B152" s="6"/>
      <c r="C152" s="19"/>
      <c r="D152" s="12"/>
      <c r="E152" s="12"/>
      <c r="F152" s="13"/>
      <c r="G152" s="11"/>
      <c r="H152" s="11"/>
      <c r="I152" s="11"/>
      <c r="J152" s="11"/>
      <c r="K152" s="11"/>
      <c r="L152" s="11"/>
      <c r="M152" s="11"/>
      <c r="N152" s="11"/>
      <c r="O152" s="11"/>
      <c r="P152" s="11"/>
      <c r="Q152" s="11"/>
      <c r="R152" s="11"/>
      <c r="S152" s="11"/>
      <c r="T152" s="16"/>
      <c r="U152" s="13"/>
      <c r="V152" s="14"/>
      <c r="W152" s="15"/>
      <c r="Z152" s="11"/>
    </row>
    <row r="153" spans="2:26" ht="13.5" customHeight="1">
      <c r="B153" s="6"/>
      <c r="C153" s="19"/>
      <c r="D153" s="12"/>
      <c r="E153" s="12"/>
      <c r="F153" s="13"/>
      <c r="G153" s="11"/>
      <c r="H153" s="11"/>
      <c r="I153" s="11"/>
      <c r="J153" s="11"/>
      <c r="K153" s="11"/>
      <c r="L153" s="11"/>
      <c r="M153" s="11"/>
      <c r="N153" s="11"/>
      <c r="O153" s="11"/>
      <c r="P153" s="11"/>
      <c r="Q153" s="11"/>
      <c r="R153" s="11"/>
      <c r="S153" s="11"/>
      <c r="T153" s="16"/>
      <c r="U153" s="13"/>
      <c r="V153" s="14"/>
      <c r="W153" s="15"/>
      <c r="Z153" s="11"/>
    </row>
    <row r="154" spans="2:26" ht="13.5" customHeight="1">
      <c r="B154" s="6"/>
      <c r="C154" s="19"/>
      <c r="D154" s="12"/>
      <c r="E154" s="12"/>
      <c r="F154" s="13"/>
      <c r="G154" s="11"/>
      <c r="H154" s="11"/>
      <c r="I154" s="11"/>
      <c r="J154" s="11"/>
      <c r="K154" s="11"/>
      <c r="L154" s="11"/>
      <c r="M154" s="11"/>
      <c r="N154" s="11"/>
      <c r="O154" s="11"/>
      <c r="P154" s="11"/>
      <c r="Q154" s="11"/>
      <c r="R154" s="11"/>
      <c r="S154" s="11"/>
      <c r="T154" s="16"/>
      <c r="U154" s="13"/>
      <c r="V154" s="14"/>
      <c r="W154" s="15"/>
      <c r="Z154" s="11"/>
    </row>
    <row r="155" spans="2:26" ht="13.5" customHeight="1">
      <c r="B155" s="6"/>
      <c r="C155" s="19"/>
      <c r="D155" s="12"/>
      <c r="E155" s="12"/>
      <c r="F155" s="13"/>
      <c r="G155" s="11"/>
      <c r="H155" s="11"/>
      <c r="I155" s="11"/>
      <c r="J155" s="11"/>
      <c r="K155" s="11"/>
      <c r="L155" s="11"/>
      <c r="M155" s="11"/>
      <c r="N155" s="11"/>
      <c r="O155" s="11"/>
      <c r="P155" s="11"/>
      <c r="Q155" s="11"/>
      <c r="R155" s="11"/>
      <c r="S155" s="11"/>
      <c r="T155" s="16"/>
      <c r="U155" s="13"/>
      <c r="V155" s="14"/>
      <c r="W155" s="15"/>
      <c r="Z155" s="11"/>
    </row>
    <row r="156" spans="2:26" ht="13.5" customHeight="1">
      <c r="B156" s="6"/>
      <c r="C156" s="19"/>
      <c r="D156" s="12"/>
      <c r="E156" s="12"/>
      <c r="F156" s="13"/>
      <c r="G156" s="11"/>
      <c r="H156" s="11"/>
      <c r="I156" s="11"/>
      <c r="J156" s="11"/>
      <c r="K156" s="11"/>
      <c r="L156" s="11"/>
      <c r="M156" s="11"/>
      <c r="N156" s="11"/>
      <c r="O156" s="11"/>
      <c r="P156" s="11"/>
      <c r="Q156" s="11"/>
      <c r="R156" s="11"/>
      <c r="S156" s="11"/>
      <c r="T156" s="16"/>
      <c r="U156" s="13"/>
      <c r="V156" s="14"/>
      <c r="W156" s="15"/>
      <c r="Z156" s="11"/>
    </row>
    <row r="157" spans="2:26" ht="13.5" customHeight="1">
      <c r="B157" s="6"/>
      <c r="C157" s="19"/>
      <c r="D157" s="12"/>
      <c r="E157" s="12"/>
      <c r="F157" s="13"/>
      <c r="G157" s="11"/>
      <c r="H157" s="11"/>
      <c r="I157" s="11"/>
      <c r="J157" s="11"/>
      <c r="K157" s="11"/>
      <c r="L157" s="11"/>
      <c r="M157" s="11"/>
      <c r="N157" s="11"/>
      <c r="O157" s="11"/>
      <c r="P157" s="11"/>
      <c r="Q157" s="11"/>
      <c r="R157" s="11"/>
      <c r="S157" s="11"/>
      <c r="T157" s="16"/>
      <c r="U157" s="13"/>
      <c r="V157" s="14"/>
      <c r="W157" s="15"/>
      <c r="Z157" s="11"/>
    </row>
    <row r="158" spans="2:26" ht="13.5" customHeight="1">
      <c r="B158" s="6"/>
      <c r="C158" s="19"/>
      <c r="D158" s="12"/>
      <c r="E158" s="12"/>
      <c r="F158" s="13"/>
      <c r="G158" s="11"/>
      <c r="H158" s="11"/>
      <c r="I158" s="11"/>
      <c r="J158" s="11"/>
      <c r="K158" s="11"/>
      <c r="L158" s="11"/>
      <c r="M158" s="11"/>
      <c r="N158" s="11"/>
      <c r="O158" s="11"/>
      <c r="P158" s="11"/>
      <c r="Q158" s="11"/>
      <c r="R158" s="11"/>
      <c r="S158" s="11"/>
      <c r="T158" s="16"/>
      <c r="U158" s="13"/>
      <c r="V158" s="14"/>
      <c r="W158" s="15"/>
      <c r="Z158" s="11"/>
    </row>
    <row r="159" spans="2:26" ht="13.5" customHeight="1">
      <c r="B159" s="6"/>
      <c r="C159" s="19"/>
      <c r="D159" s="12"/>
      <c r="E159" s="12"/>
      <c r="F159" s="13"/>
      <c r="G159" s="11"/>
      <c r="H159" s="11"/>
      <c r="I159" s="11"/>
      <c r="J159" s="11"/>
      <c r="K159" s="11"/>
      <c r="L159" s="11"/>
      <c r="M159" s="11"/>
      <c r="N159" s="11"/>
      <c r="O159" s="11"/>
      <c r="P159" s="11"/>
      <c r="Q159" s="11"/>
      <c r="R159" s="11"/>
      <c r="S159" s="11"/>
      <c r="T159" s="16"/>
      <c r="U159" s="13"/>
      <c r="V159" s="14"/>
      <c r="W159" s="15"/>
      <c r="Z159" s="11"/>
    </row>
    <row r="160" spans="2:26" ht="13.5" customHeight="1">
      <c r="B160" s="6"/>
      <c r="C160" s="19"/>
      <c r="D160" s="12"/>
      <c r="E160" s="12"/>
      <c r="F160" s="13"/>
      <c r="G160" s="11"/>
      <c r="H160" s="11"/>
      <c r="I160" s="11"/>
      <c r="J160" s="11"/>
      <c r="K160" s="11"/>
      <c r="L160" s="11"/>
      <c r="M160" s="11"/>
      <c r="N160" s="11"/>
      <c r="O160" s="11"/>
      <c r="P160" s="11"/>
      <c r="Q160" s="11"/>
      <c r="R160" s="11"/>
      <c r="S160" s="11"/>
      <c r="T160" s="16"/>
      <c r="U160" s="13"/>
      <c r="V160" s="14"/>
      <c r="W160" s="15"/>
      <c r="Z160" s="11"/>
    </row>
    <row r="161" spans="2:26" ht="13.5" customHeight="1">
      <c r="B161" s="6"/>
      <c r="C161" s="19"/>
      <c r="D161" s="12"/>
      <c r="E161" s="12"/>
      <c r="F161" s="13"/>
      <c r="G161" s="11"/>
      <c r="H161" s="11"/>
      <c r="I161" s="11"/>
      <c r="J161" s="11"/>
      <c r="K161" s="11"/>
      <c r="L161" s="11"/>
      <c r="M161" s="11"/>
      <c r="N161" s="11"/>
      <c r="O161" s="11"/>
      <c r="P161" s="11"/>
      <c r="Q161" s="11"/>
      <c r="R161" s="11"/>
      <c r="S161" s="11"/>
      <c r="T161" s="16"/>
      <c r="U161" s="13"/>
      <c r="V161" s="14"/>
      <c r="W161" s="15"/>
      <c r="Z161" s="11"/>
    </row>
    <row r="162" spans="2:26" ht="13.5" customHeight="1">
      <c r="B162" s="6"/>
      <c r="C162" s="19"/>
      <c r="D162" s="12"/>
      <c r="E162" s="12"/>
      <c r="F162" s="13"/>
      <c r="G162" s="11"/>
      <c r="H162" s="11"/>
      <c r="I162" s="11"/>
      <c r="J162" s="11"/>
      <c r="K162" s="11"/>
      <c r="L162" s="11"/>
      <c r="M162" s="11"/>
      <c r="N162" s="11"/>
      <c r="O162" s="11"/>
      <c r="P162" s="11"/>
      <c r="Q162" s="11"/>
      <c r="R162" s="11"/>
      <c r="S162" s="11"/>
      <c r="T162" s="16"/>
      <c r="U162" s="13"/>
      <c r="V162" s="14"/>
      <c r="W162" s="15"/>
      <c r="Z162" s="11"/>
    </row>
    <row r="163" spans="2:26" ht="13.5" customHeight="1">
      <c r="B163" s="6"/>
      <c r="C163" s="19"/>
      <c r="D163" s="12"/>
      <c r="E163" s="12"/>
      <c r="F163" s="13"/>
      <c r="G163" s="11"/>
      <c r="H163" s="11"/>
      <c r="I163" s="11"/>
      <c r="J163" s="11"/>
      <c r="K163" s="11"/>
      <c r="L163" s="11"/>
      <c r="M163" s="11"/>
      <c r="N163" s="11"/>
      <c r="O163" s="11"/>
      <c r="P163" s="11"/>
      <c r="Q163" s="11"/>
      <c r="R163" s="11"/>
      <c r="S163" s="11"/>
      <c r="T163" s="16"/>
      <c r="U163" s="13"/>
      <c r="V163" s="14"/>
      <c r="W163" s="15"/>
      <c r="Z163" s="11"/>
    </row>
    <row r="164" spans="2:26" ht="13.5" customHeight="1">
      <c r="B164" s="6"/>
      <c r="C164" s="19"/>
      <c r="D164" s="12"/>
      <c r="E164" s="12"/>
      <c r="F164" s="13"/>
      <c r="G164" s="11"/>
      <c r="H164" s="11"/>
      <c r="I164" s="11"/>
      <c r="J164" s="11"/>
      <c r="K164" s="11"/>
      <c r="L164" s="11"/>
      <c r="M164" s="11"/>
      <c r="N164" s="11"/>
      <c r="O164" s="11"/>
      <c r="P164" s="11"/>
      <c r="Q164" s="11"/>
      <c r="R164" s="11"/>
      <c r="S164" s="11"/>
      <c r="T164" s="16"/>
      <c r="U164" s="13"/>
      <c r="V164" s="14"/>
      <c r="W164" s="15"/>
      <c r="Z164" s="11"/>
    </row>
    <row r="165" spans="2:26" ht="13.5" customHeight="1">
      <c r="B165" s="6"/>
      <c r="C165" s="19"/>
      <c r="D165" s="12"/>
      <c r="E165" s="12"/>
      <c r="F165" s="13"/>
      <c r="G165" s="11"/>
      <c r="H165" s="11"/>
      <c r="I165" s="11"/>
      <c r="J165" s="11"/>
      <c r="K165" s="11"/>
      <c r="L165" s="11"/>
      <c r="M165" s="11"/>
      <c r="N165" s="11"/>
      <c r="O165" s="11"/>
      <c r="P165" s="11"/>
      <c r="Q165" s="11"/>
      <c r="R165" s="11"/>
      <c r="S165" s="11"/>
      <c r="T165" s="16"/>
      <c r="U165" s="13"/>
      <c r="V165" s="14"/>
      <c r="W165" s="15"/>
      <c r="Z165" s="11"/>
    </row>
    <row r="166" spans="2:26" ht="13.5" customHeight="1">
      <c r="B166" s="6"/>
      <c r="C166" s="19"/>
      <c r="D166" s="12"/>
      <c r="E166" s="12"/>
      <c r="F166" s="13"/>
      <c r="G166" s="11"/>
      <c r="H166" s="11"/>
      <c r="I166" s="11"/>
      <c r="J166" s="11"/>
      <c r="K166" s="11"/>
      <c r="L166" s="11"/>
      <c r="M166" s="11"/>
      <c r="N166" s="11"/>
      <c r="O166" s="11"/>
      <c r="P166" s="11"/>
      <c r="Q166" s="11"/>
      <c r="R166" s="11"/>
      <c r="S166" s="11"/>
      <c r="T166" s="16"/>
      <c r="U166" s="13"/>
      <c r="V166" s="14"/>
      <c r="W166" s="15"/>
      <c r="Z166" s="11"/>
    </row>
    <row r="167" spans="2:26" ht="13.5" customHeight="1">
      <c r="B167" s="6"/>
      <c r="C167" s="19"/>
      <c r="D167" s="12"/>
      <c r="E167" s="12"/>
      <c r="F167" s="13"/>
      <c r="G167" s="11"/>
      <c r="H167" s="11"/>
      <c r="I167" s="11"/>
      <c r="J167" s="11"/>
      <c r="K167" s="11"/>
      <c r="L167" s="11"/>
      <c r="M167" s="11"/>
      <c r="N167" s="11"/>
      <c r="O167" s="11"/>
      <c r="P167" s="11"/>
      <c r="Q167" s="11"/>
      <c r="R167" s="11"/>
      <c r="S167" s="11"/>
      <c r="T167" s="16"/>
      <c r="U167" s="13"/>
      <c r="V167" s="14"/>
      <c r="W167" s="15"/>
      <c r="Z167" s="11"/>
    </row>
    <row r="168" spans="2:26" ht="13.5" customHeight="1">
      <c r="B168" s="6"/>
      <c r="C168" s="19"/>
      <c r="D168" s="12"/>
      <c r="E168" s="12"/>
      <c r="F168" s="13"/>
      <c r="G168" s="11"/>
      <c r="H168" s="11"/>
      <c r="I168" s="11"/>
      <c r="J168" s="11"/>
      <c r="K168" s="11"/>
      <c r="L168" s="11"/>
      <c r="M168" s="11"/>
      <c r="N168" s="11"/>
      <c r="O168" s="11"/>
      <c r="P168" s="11"/>
      <c r="Q168" s="11"/>
      <c r="R168" s="11"/>
      <c r="S168" s="11"/>
      <c r="T168" s="16"/>
      <c r="U168" s="13"/>
      <c r="V168" s="14"/>
      <c r="W168" s="15"/>
      <c r="Z168" s="11"/>
    </row>
    <row r="169" spans="2:26" ht="13.5" customHeight="1">
      <c r="B169" s="6"/>
      <c r="C169" s="19"/>
      <c r="D169" s="12"/>
      <c r="E169" s="12"/>
      <c r="F169" s="13"/>
      <c r="G169" s="11"/>
      <c r="H169" s="11"/>
      <c r="I169" s="11"/>
      <c r="J169" s="11"/>
      <c r="K169" s="11"/>
      <c r="L169" s="11"/>
      <c r="M169" s="11"/>
      <c r="N169" s="11"/>
      <c r="O169" s="11"/>
      <c r="P169" s="11"/>
      <c r="Q169" s="11"/>
      <c r="R169" s="11"/>
      <c r="S169" s="11"/>
      <c r="T169" s="16"/>
      <c r="U169" s="13"/>
      <c r="V169" s="14"/>
      <c r="W169" s="15"/>
      <c r="Z169" s="11"/>
    </row>
    <row r="170" spans="2:26" ht="13.5" customHeight="1">
      <c r="B170" s="6"/>
      <c r="C170" s="19"/>
      <c r="D170" s="12"/>
      <c r="E170" s="12"/>
      <c r="F170" s="13"/>
      <c r="G170" s="11"/>
      <c r="H170" s="11"/>
      <c r="I170" s="11"/>
      <c r="J170" s="11"/>
      <c r="K170" s="11"/>
      <c r="L170" s="11"/>
      <c r="M170" s="11"/>
      <c r="N170" s="11"/>
      <c r="O170" s="11"/>
      <c r="P170" s="11"/>
      <c r="Q170" s="11"/>
      <c r="R170" s="11"/>
      <c r="S170" s="11"/>
      <c r="T170" s="16"/>
      <c r="U170" s="13"/>
      <c r="V170" s="14"/>
      <c r="W170" s="15"/>
      <c r="Z170" s="11"/>
    </row>
    <row r="171" spans="2:26" ht="13.5" customHeight="1">
      <c r="B171" s="6"/>
      <c r="C171" s="19"/>
      <c r="D171" s="12"/>
      <c r="E171" s="12"/>
      <c r="F171" s="13"/>
      <c r="G171" s="11"/>
      <c r="H171" s="11"/>
      <c r="I171" s="11"/>
      <c r="J171" s="11"/>
      <c r="K171" s="11"/>
      <c r="L171" s="11"/>
      <c r="M171" s="11"/>
      <c r="N171" s="11"/>
      <c r="O171" s="11"/>
      <c r="P171" s="11"/>
      <c r="Q171" s="11"/>
      <c r="R171" s="11"/>
      <c r="S171" s="11"/>
      <c r="T171" s="16"/>
      <c r="U171" s="13"/>
      <c r="V171" s="14"/>
      <c r="W171" s="15"/>
      <c r="Z171" s="11"/>
    </row>
    <row r="172" spans="2:26" ht="13.5" customHeight="1">
      <c r="B172" s="6"/>
      <c r="C172" s="19"/>
      <c r="D172" s="12"/>
      <c r="E172" s="12"/>
      <c r="F172" s="13"/>
      <c r="G172" s="11"/>
      <c r="H172" s="11"/>
      <c r="I172" s="11"/>
      <c r="J172" s="11"/>
      <c r="K172" s="11"/>
      <c r="L172" s="11"/>
      <c r="M172" s="11"/>
      <c r="N172" s="11"/>
      <c r="O172" s="11"/>
      <c r="P172" s="11"/>
      <c r="Q172" s="11"/>
      <c r="R172" s="11"/>
      <c r="S172" s="11"/>
      <c r="T172" s="16"/>
      <c r="U172" s="13"/>
      <c r="V172" s="14"/>
      <c r="W172" s="15"/>
      <c r="Z172" s="11"/>
    </row>
    <row r="173" spans="2:26" ht="13.5" customHeight="1">
      <c r="B173" s="6"/>
      <c r="C173" s="19"/>
      <c r="D173" s="12"/>
      <c r="E173" s="12"/>
      <c r="F173" s="13"/>
      <c r="G173" s="11"/>
      <c r="H173" s="11"/>
      <c r="I173" s="11"/>
      <c r="J173" s="11"/>
      <c r="K173" s="11"/>
      <c r="L173" s="11"/>
      <c r="M173" s="11"/>
      <c r="N173" s="11"/>
      <c r="O173" s="11"/>
      <c r="P173" s="11"/>
      <c r="Q173" s="11"/>
      <c r="R173" s="11"/>
      <c r="S173" s="11"/>
      <c r="T173" s="16"/>
      <c r="U173" s="13"/>
      <c r="V173" s="14"/>
      <c r="W173" s="15"/>
      <c r="Z173" s="11"/>
    </row>
    <row r="174" spans="2:26" ht="13.5" customHeight="1">
      <c r="B174" s="6"/>
      <c r="C174" s="19"/>
      <c r="D174" s="12"/>
      <c r="E174" s="12"/>
      <c r="F174" s="13"/>
      <c r="G174" s="11"/>
      <c r="H174" s="11"/>
      <c r="I174" s="11"/>
      <c r="J174" s="11"/>
      <c r="K174" s="11"/>
      <c r="L174" s="11"/>
      <c r="M174" s="11"/>
      <c r="N174" s="11"/>
      <c r="O174" s="11"/>
      <c r="P174" s="11"/>
      <c r="Q174" s="11"/>
      <c r="R174" s="11"/>
      <c r="S174" s="11"/>
      <c r="T174" s="16"/>
      <c r="U174" s="13"/>
      <c r="V174" s="14"/>
      <c r="W174" s="15"/>
      <c r="Z174" s="11"/>
    </row>
    <row r="175" spans="2:26" ht="13.5" customHeight="1">
      <c r="B175" s="6"/>
      <c r="C175" s="19"/>
      <c r="D175" s="12"/>
      <c r="E175" s="12"/>
      <c r="F175" s="13"/>
      <c r="G175" s="11"/>
      <c r="H175" s="11"/>
      <c r="I175" s="11"/>
      <c r="J175" s="11"/>
      <c r="K175" s="11"/>
      <c r="L175" s="11"/>
      <c r="M175" s="11"/>
      <c r="N175" s="11"/>
      <c r="O175" s="11"/>
      <c r="P175" s="11"/>
      <c r="Q175" s="11"/>
      <c r="R175" s="11"/>
      <c r="S175" s="11"/>
      <c r="T175" s="16"/>
      <c r="U175" s="13"/>
      <c r="V175" s="14"/>
      <c r="W175" s="15"/>
      <c r="Z175" s="11"/>
    </row>
    <row r="176" spans="2:26" ht="13.5" customHeight="1">
      <c r="B176" s="6"/>
      <c r="C176" s="19"/>
      <c r="D176" s="12"/>
      <c r="E176" s="12"/>
      <c r="F176" s="13"/>
      <c r="G176" s="11"/>
      <c r="H176" s="11"/>
      <c r="I176" s="11"/>
      <c r="J176" s="11"/>
      <c r="K176" s="11"/>
      <c r="L176" s="11"/>
      <c r="M176" s="11"/>
      <c r="N176" s="11"/>
      <c r="O176" s="11"/>
      <c r="P176" s="11"/>
      <c r="Q176" s="11"/>
      <c r="R176" s="11"/>
      <c r="S176" s="11"/>
      <c r="T176" s="16"/>
      <c r="U176" s="13"/>
      <c r="V176" s="14"/>
      <c r="W176" s="15"/>
      <c r="Z176" s="11"/>
    </row>
    <row r="177" spans="2:26" ht="13.5" customHeight="1">
      <c r="B177" s="6"/>
      <c r="C177" s="19"/>
      <c r="D177" s="12"/>
      <c r="E177" s="12"/>
      <c r="F177" s="13"/>
      <c r="G177" s="11"/>
      <c r="H177" s="11"/>
      <c r="I177" s="11"/>
      <c r="J177" s="11"/>
      <c r="K177" s="11"/>
      <c r="L177" s="11"/>
      <c r="M177" s="11"/>
      <c r="N177" s="11"/>
      <c r="O177" s="11"/>
      <c r="P177" s="11"/>
      <c r="Q177" s="11"/>
      <c r="R177" s="11"/>
      <c r="S177" s="11"/>
      <c r="T177" s="16"/>
      <c r="U177" s="13"/>
      <c r="V177" s="14"/>
      <c r="W177" s="15"/>
      <c r="Z177" s="11"/>
    </row>
    <row r="178" spans="2:26" ht="13.5" customHeight="1">
      <c r="B178" s="6"/>
      <c r="C178" s="19"/>
      <c r="D178" s="12"/>
      <c r="E178" s="12"/>
      <c r="F178" s="13"/>
      <c r="G178" s="11"/>
      <c r="H178" s="11"/>
      <c r="I178" s="11"/>
      <c r="J178" s="11"/>
      <c r="K178" s="11"/>
      <c r="L178" s="11"/>
      <c r="M178" s="11"/>
      <c r="N178" s="11"/>
      <c r="O178" s="11"/>
      <c r="P178" s="11"/>
      <c r="Q178" s="11"/>
      <c r="R178" s="11"/>
      <c r="S178" s="11"/>
      <c r="T178" s="16"/>
      <c r="U178" s="13"/>
      <c r="V178" s="14"/>
      <c r="W178" s="15"/>
      <c r="Z178" s="11"/>
    </row>
    <row r="179" spans="2:26" ht="13.5" customHeight="1">
      <c r="B179" s="6"/>
      <c r="C179" s="19"/>
      <c r="D179" s="12"/>
      <c r="E179" s="12"/>
      <c r="F179" s="13"/>
      <c r="G179" s="11"/>
      <c r="H179" s="11"/>
      <c r="I179" s="11"/>
      <c r="J179" s="11"/>
      <c r="K179" s="11"/>
      <c r="L179" s="11"/>
      <c r="M179" s="11"/>
      <c r="N179" s="11"/>
      <c r="O179" s="11"/>
      <c r="P179" s="11"/>
      <c r="Q179" s="11"/>
      <c r="R179" s="11"/>
      <c r="S179" s="11"/>
      <c r="T179" s="16"/>
      <c r="U179" s="13"/>
      <c r="V179" s="14"/>
      <c r="W179" s="15"/>
      <c r="Z179" s="11"/>
    </row>
    <row r="180" spans="2:26" ht="13.5" customHeight="1">
      <c r="B180" s="6"/>
      <c r="C180" s="19"/>
      <c r="D180" s="12"/>
      <c r="E180" s="12"/>
      <c r="F180" s="13"/>
      <c r="G180" s="11"/>
      <c r="H180" s="11"/>
      <c r="I180" s="11"/>
      <c r="J180" s="11"/>
      <c r="K180" s="11"/>
      <c r="L180" s="11"/>
      <c r="M180" s="11"/>
      <c r="N180" s="11"/>
      <c r="O180" s="11"/>
      <c r="P180" s="11"/>
      <c r="Q180" s="11"/>
      <c r="R180" s="11"/>
      <c r="S180" s="11"/>
      <c r="T180" s="16"/>
      <c r="U180" s="13"/>
      <c r="V180" s="14"/>
      <c r="W180" s="15"/>
      <c r="Z180" s="11"/>
    </row>
    <row r="181" spans="2:26" ht="13.5" customHeight="1">
      <c r="B181" s="6"/>
      <c r="C181" s="19"/>
      <c r="D181" s="12"/>
      <c r="E181" s="12"/>
      <c r="F181" s="13"/>
      <c r="G181" s="11"/>
      <c r="H181" s="11"/>
      <c r="I181" s="11"/>
      <c r="J181" s="11"/>
      <c r="K181" s="11"/>
      <c r="L181" s="11"/>
      <c r="M181" s="11"/>
      <c r="N181" s="11"/>
      <c r="O181" s="11"/>
      <c r="P181" s="11"/>
      <c r="Q181" s="11"/>
      <c r="R181" s="11"/>
      <c r="S181" s="11"/>
      <c r="T181" s="16"/>
      <c r="U181" s="13"/>
      <c r="V181" s="14"/>
      <c r="W181" s="15"/>
      <c r="Z181" s="11"/>
    </row>
    <row r="182" spans="2:26" ht="13.5" customHeight="1">
      <c r="B182" s="6"/>
      <c r="C182" s="19"/>
      <c r="D182" s="12"/>
      <c r="E182" s="12"/>
      <c r="F182" s="13"/>
      <c r="G182" s="11"/>
      <c r="H182" s="11"/>
      <c r="I182" s="11"/>
      <c r="J182" s="11"/>
      <c r="K182" s="11"/>
      <c r="L182" s="11"/>
      <c r="M182" s="11"/>
      <c r="N182" s="11"/>
      <c r="O182" s="11"/>
      <c r="P182" s="11"/>
      <c r="Q182" s="11"/>
      <c r="R182" s="11"/>
      <c r="S182" s="11"/>
      <c r="T182" s="16"/>
      <c r="U182" s="13"/>
      <c r="V182" s="14"/>
      <c r="W182" s="15"/>
      <c r="Z182" s="11"/>
    </row>
    <row r="183" spans="2:26" ht="13.5" customHeight="1">
      <c r="B183" s="6"/>
      <c r="C183" s="19"/>
      <c r="D183" s="12"/>
      <c r="E183" s="12"/>
      <c r="F183" s="13"/>
      <c r="G183" s="11"/>
      <c r="H183" s="11"/>
      <c r="I183" s="11"/>
      <c r="J183" s="11"/>
      <c r="K183" s="11"/>
      <c r="L183" s="11"/>
      <c r="M183" s="11"/>
      <c r="N183" s="11"/>
      <c r="O183" s="11"/>
      <c r="P183" s="11"/>
      <c r="Q183" s="11"/>
      <c r="R183" s="11"/>
      <c r="S183" s="11"/>
      <c r="T183" s="16"/>
      <c r="U183" s="13"/>
      <c r="V183" s="14"/>
      <c r="W183" s="15"/>
      <c r="Z183" s="11"/>
    </row>
    <row r="184" spans="2:26" ht="13.5" customHeight="1">
      <c r="B184" s="6"/>
      <c r="C184" s="19"/>
      <c r="D184" s="12"/>
      <c r="E184" s="12"/>
      <c r="F184" s="13"/>
      <c r="G184" s="11"/>
      <c r="H184" s="11"/>
      <c r="I184" s="11"/>
      <c r="J184" s="11"/>
      <c r="K184" s="11"/>
      <c r="L184" s="11"/>
      <c r="M184" s="11"/>
      <c r="N184" s="11"/>
      <c r="O184" s="11"/>
      <c r="P184" s="11"/>
      <c r="Q184" s="11"/>
      <c r="R184" s="11"/>
      <c r="S184" s="11"/>
      <c r="T184" s="16"/>
      <c r="U184" s="13"/>
      <c r="V184" s="14"/>
      <c r="W184" s="15"/>
      <c r="Z184" s="11"/>
    </row>
    <row r="185" spans="2:26" ht="13.5" customHeight="1">
      <c r="C185" s="23"/>
    </row>
    <row r="186" spans="2:26" ht="13.5" customHeight="1">
      <c r="C186" s="23"/>
    </row>
    <row r="187" spans="2:26" ht="13.5" customHeight="1">
      <c r="C187" s="23"/>
    </row>
    <row r="188" spans="2:26" ht="13.5" customHeight="1">
      <c r="C188" s="23"/>
    </row>
    <row r="189" spans="2:26" ht="13.5" customHeight="1">
      <c r="C189" s="23"/>
    </row>
    <row r="190" spans="2:26" ht="13.5" customHeight="1">
      <c r="C190" s="23"/>
    </row>
    <row r="191" spans="2:26" ht="13.5" customHeight="1">
      <c r="C191" s="23"/>
    </row>
    <row r="192" spans="2:26" ht="13.5" customHeight="1">
      <c r="C192" s="23"/>
    </row>
    <row r="193" spans="3:3" ht="13.5" customHeight="1">
      <c r="C193" s="23"/>
    </row>
    <row r="194" spans="3:3" ht="13.5" customHeight="1">
      <c r="C194" s="23"/>
    </row>
    <row r="195" spans="3:3" ht="13.5" customHeight="1">
      <c r="C195" s="23"/>
    </row>
    <row r="196" spans="3:3" ht="13.5" customHeight="1">
      <c r="C196" s="23"/>
    </row>
    <row r="197" spans="3:3" ht="13.5" customHeight="1">
      <c r="C197" s="23"/>
    </row>
    <row r="198" spans="3:3" ht="13.5" customHeight="1">
      <c r="C198" s="23"/>
    </row>
    <row r="199" spans="3:3" ht="13.5" customHeight="1">
      <c r="C199" s="23"/>
    </row>
    <row r="200" spans="3:3" ht="13.5" customHeight="1">
      <c r="C200" s="23"/>
    </row>
    <row r="201" spans="3:3" ht="13.5" customHeight="1">
      <c r="C201" s="23"/>
    </row>
    <row r="202" spans="3:3" ht="13.5" customHeight="1">
      <c r="C202" s="23"/>
    </row>
    <row r="203" spans="3:3" ht="13.5" customHeight="1">
      <c r="C203" s="23"/>
    </row>
    <row r="204" spans="3:3" ht="13.5" customHeight="1">
      <c r="C204" s="23"/>
    </row>
    <row r="205" spans="3:3" ht="13.5" customHeight="1">
      <c r="C205" s="23"/>
    </row>
    <row r="206" spans="3:3" ht="13.5" customHeight="1">
      <c r="C206" s="23"/>
    </row>
    <row r="207" spans="3:3" ht="13.5" customHeight="1">
      <c r="C207" s="23"/>
    </row>
    <row r="208" spans="3:3" ht="13.5" customHeight="1">
      <c r="C208" s="23"/>
    </row>
    <row r="209" spans="3:3" ht="13.5" customHeight="1">
      <c r="C209" s="23"/>
    </row>
    <row r="210" spans="3:3" ht="13.5" customHeight="1">
      <c r="C210" s="23"/>
    </row>
    <row r="211" spans="3:3" ht="13.5" customHeight="1">
      <c r="C211" s="23"/>
    </row>
    <row r="212" spans="3:3" ht="13.5" customHeight="1">
      <c r="C212" s="23"/>
    </row>
    <row r="213" spans="3:3" ht="13.5" customHeight="1">
      <c r="C213" s="23"/>
    </row>
    <row r="214" spans="3:3" ht="13.5" customHeight="1">
      <c r="C214" s="23"/>
    </row>
    <row r="215" spans="3:3" ht="13.5" customHeight="1">
      <c r="C215" s="23"/>
    </row>
    <row r="216" spans="3:3" ht="13.5" customHeight="1">
      <c r="C216" s="23"/>
    </row>
    <row r="217" spans="3:3" ht="13.5" customHeight="1">
      <c r="C217" s="23"/>
    </row>
    <row r="218" spans="3:3" ht="13.5" customHeight="1">
      <c r="C218" s="23"/>
    </row>
    <row r="219" spans="3:3" ht="13.5" customHeight="1">
      <c r="C219" s="23"/>
    </row>
    <row r="220" spans="3:3" ht="13.5" customHeight="1">
      <c r="C220" s="23"/>
    </row>
    <row r="221" spans="3:3" ht="13.5" customHeight="1">
      <c r="C221" s="23"/>
    </row>
    <row r="222" spans="3:3" ht="13.5" customHeight="1">
      <c r="C222" s="23"/>
    </row>
    <row r="223" spans="3:3" ht="13.5" customHeight="1">
      <c r="C223" s="23"/>
    </row>
    <row r="224" spans="3:3" ht="13.5" customHeight="1">
      <c r="C224" s="23"/>
    </row>
    <row r="225" spans="3:3" ht="13.5" customHeight="1">
      <c r="C225" s="23"/>
    </row>
    <row r="226" spans="3:3" ht="13.5" customHeight="1">
      <c r="C226" s="23"/>
    </row>
    <row r="227" spans="3:3" ht="13.5" customHeight="1">
      <c r="C227" s="23"/>
    </row>
    <row r="228" spans="3:3" ht="13.5" customHeight="1">
      <c r="C228" s="23"/>
    </row>
    <row r="229" spans="3:3" ht="13.5" customHeight="1">
      <c r="C229" s="23"/>
    </row>
    <row r="230" spans="3:3" ht="13.5" customHeight="1">
      <c r="C230" s="23"/>
    </row>
    <row r="231" spans="3:3" ht="13.5" customHeight="1">
      <c r="C231" s="23"/>
    </row>
    <row r="232" spans="3:3" ht="13.5" customHeight="1">
      <c r="C232" s="23"/>
    </row>
    <row r="233" spans="3:3" ht="13.5" customHeight="1">
      <c r="C233" s="23"/>
    </row>
    <row r="234" spans="3:3" ht="13.5" customHeight="1">
      <c r="C234" s="23"/>
    </row>
    <row r="235" spans="3:3" ht="13.5" customHeight="1">
      <c r="C235" s="23"/>
    </row>
    <row r="236" spans="3:3" ht="13.5" customHeight="1">
      <c r="C236" s="23"/>
    </row>
    <row r="237" spans="3:3" ht="13.5" customHeight="1">
      <c r="C237" s="23"/>
    </row>
    <row r="238" spans="3:3" ht="13.5" customHeight="1">
      <c r="C238" s="23"/>
    </row>
    <row r="239" spans="3:3" ht="13.5" customHeight="1">
      <c r="C239" s="23"/>
    </row>
    <row r="240" spans="3:3" ht="13.5" customHeight="1">
      <c r="C240" s="23"/>
    </row>
    <row r="241" spans="3:3" ht="13.5" customHeight="1">
      <c r="C241" s="23"/>
    </row>
    <row r="242" spans="3:3" ht="13.5" customHeight="1">
      <c r="C242" s="23"/>
    </row>
    <row r="243" spans="3:3" ht="13.5" customHeight="1">
      <c r="C243" s="23"/>
    </row>
    <row r="244" spans="3:3" ht="13.5" customHeight="1">
      <c r="C244" s="23"/>
    </row>
    <row r="245" spans="3:3" ht="13.5" customHeight="1">
      <c r="C245" s="23"/>
    </row>
    <row r="246" spans="3:3" ht="13.5" customHeight="1">
      <c r="C246" s="23"/>
    </row>
    <row r="247" spans="3:3" ht="13.5" customHeight="1">
      <c r="C247" s="23"/>
    </row>
    <row r="248" spans="3:3" ht="13.5" customHeight="1">
      <c r="C248" s="23"/>
    </row>
    <row r="249" spans="3:3" ht="13.5" customHeight="1">
      <c r="C249" s="23"/>
    </row>
    <row r="250" spans="3:3" ht="13.5" customHeight="1">
      <c r="C250" s="23"/>
    </row>
    <row r="251" spans="3:3" ht="13.5" customHeight="1">
      <c r="C251" s="23"/>
    </row>
    <row r="252" spans="3:3" ht="13.5" customHeight="1">
      <c r="C252" s="23"/>
    </row>
    <row r="253" spans="3:3" ht="13.5" customHeight="1">
      <c r="C253" s="23"/>
    </row>
    <row r="254" spans="3:3" ht="13.5" customHeight="1">
      <c r="C254" s="23"/>
    </row>
    <row r="255" spans="3:3" ht="13.5" customHeight="1">
      <c r="C255" s="23"/>
    </row>
    <row r="256" spans="3:3" ht="13.5" customHeight="1">
      <c r="C256" s="23"/>
    </row>
    <row r="257" spans="3:3" ht="13.5" customHeight="1">
      <c r="C257" s="23"/>
    </row>
    <row r="258" spans="3:3" ht="13.5" customHeight="1">
      <c r="C258" s="23"/>
    </row>
    <row r="259" spans="3:3" ht="13.5" customHeight="1">
      <c r="C259" s="23"/>
    </row>
    <row r="260" spans="3:3" ht="13.5" customHeight="1">
      <c r="C260" s="23"/>
    </row>
    <row r="261" spans="3:3" ht="13.5" customHeight="1">
      <c r="C261" s="23"/>
    </row>
    <row r="262" spans="3:3" ht="13.5" customHeight="1">
      <c r="C262" s="23"/>
    </row>
    <row r="263" spans="3:3" ht="13.5" customHeight="1">
      <c r="C263" s="23"/>
    </row>
    <row r="264" spans="3:3" ht="13.5" customHeight="1">
      <c r="C264" s="23"/>
    </row>
    <row r="265" spans="3:3" ht="13.5" customHeight="1">
      <c r="C265" s="23"/>
    </row>
    <row r="266" spans="3:3" ht="13.5" customHeight="1">
      <c r="C266" s="23"/>
    </row>
    <row r="267" spans="3:3" ht="13.5" customHeight="1">
      <c r="C267" s="23"/>
    </row>
    <row r="268" spans="3:3" ht="13.5" customHeight="1"/>
    <row r="269" spans="3:3" ht="13.5" customHeight="1"/>
    <row r="270" spans="3:3" ht="13.5" customHeight="1"/>
    <row r="271" spans="3:3" ht="13.5" customHeight="1"/>
    <row r="272" spans="3:3"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sheetData>
  <autoFilter ref="F25:F70" xr:uid="{B78CBE6B-1202-4F96-89E8-1BB9FDD8ED1F}"/>
  <customSheetViews>
    <customSheetView guid="{3A3565D5-53F2-4401-9C32-3D483644D33F}" fitToPage="1" showAutoFilter="1" hiddenColumns="1">
      <selection activeCell="W21" sqref="W21"/>
      <pageMargins left="0" right="0" top="0" bottom="0" header="0" footer="0"/>
      <pageSetup paperSize="8" scale="66" fitToHeight="0" orientation="portrait" r:id="rId1"/>
      <autoFilter ref="E25:E70" xr:uid="{00000000-0000-0000-0000-000000000000}"/>
    </customSheetView>
  </customSheetViews>
  <mergeCells count="117">
    <mergeCell ref="Z1:AO1"/>
    <mergeCell ref="R94:S94"/>
    <mergeCell ref="T94:V94"/>
    <mergeCell ref="R95:S95"/>
    <mergeCell ref="T95:V95"/>
    <mergeCell ref="R86:S86"/>
    <mergeCell ref="T86:V86"/>
    <mergeCell ref="R90:S90"/>
    <mergeCell ref="R82:S82"/>
    <mergeCell ref="R83:S83"/>
    <mergeCell ref="R88:S88"/>
    <mergeCell ref="T88:V88"/>
    <mergeCell ref="F18:S18"/>
    <mergeCell ref="F19:S19"/>
    <mergeCell ref="H21:J21"/>
    <mergeCell ref="R77:S77"/>
    <mergeCell ref="T77:V77"/>
    <mergeCell ref="R79:S79"/>
    <mergeCell ref="T79:V79"/>
    <mergeCell ref="R80:S80"/>
    <mergeCell ref="T80:V80"/>
    <mergeCell ref="D72:V72"/>
    <mergeCell ref="R74:S74"/>
    <mergeCell ref="R75:S75"/>
    <mergeCell ref="F3:J3"/>
    <mergeCell ref="L3:M3"/>
    <mergeCell ref="O2:W2"/>
    <mergeCell ref="O3:W6"/>
    <mergeCell ref="O7:W8"/>
    <mergeCell ref="F17:S17"/>
    <mergeCell ref="F8:J8"/>
    <mergeCell ref="F10:J10"/>
    <mergeCell ref="F11:J11"/>
    <mergeCell ref="F12:J12"/>
    <mergeCell ref="F13:J13"/>
    <mergeCell ref="U17:V17"/>
    <mergeCell ref="R44:S44"/>
    <mergeCell ref="R45:S45"/>
    <mergeCell ref="N21:Q21"/>
    <mergeCell ref="H22:J22"/>
    <mergeCell ref="R31:S31"/>
    <mergeCell ref="R37:S37"/>
    <mergeCell ref="R39:S39"/>
    <mergeCell ref="R25:S25"/>
    <mergeCell ref="R26:S26"/>
    <mergeCell ref="R29:S29"/>
    <mergeCell ref="R28:S28"/>
    <mergeCell ref="G38:V38"/>
    <mergeCell ref="T29:V29"/>
    <mergeCell ref="T28:V28"/>
    <mergeCell ref="T32:V32"/>
    <mergeCell ref="T34:V34"/>
    <mergeCell ref="T39:V39"/>
    <mergeCell ref="T31:V31"/>
    <mergeCell ref="L22:R22"/>
    <mergeCell ref="T41:V41"/>
    <mergeCell ref="T44:V44"/>
    <mergeCell ref="T45:V45"/>
    <mergeCell ref="T47:V47"/>
    <mergeCell ref="T48:V48"/>
    <mergeCell ref="R69:S69"/>
    <mergeCell ref="R70:S70"/>
    <mergeCell ref="R66:S66"/>
    <mergeCell ref="M10:N10"/>
    <mergeCell ref="O10:P10"/>
    <mergeCell ref="Q10:R10"/>
    <mergeCell ref="M11:N11"/>
    <mergeCell ref="O11:P11"/>
    <mergeCell ref="Q11:R11"/>
    <mergeCell ref="M13:N13"/>
    <mergeCell ref="O13:P13"/>
    <mergeCell ref="Q13:R13"/>
    <mergeCell ref="R58:S58"/>
    <mergeCell ref="R60:S60"/>
    <mergeCell ref="R61:S61"/>
    <mergeCell ref="R62:S62"/>
    <mergeCell ref="R64:S64"/>
    <mergeCell ref="R50:S50"/>
    <mergeCell ref="R52:S52"/>
    <mergeCell ref="R57:S57"/>
    <mergeCell ref="R56:S56"/>
    <mergeCell ref="R41:S41"/>
    <mergeCell ref="F1:X1"/>
    <mergeCell ref="G2:J2"/>
    <mergeCell ref="F5:J5"/>
    <mergeCell ref="G6:J6"/>
    <mergeCell ref="F7:J7"/>
    <mergeCell ref="F14:J14"/>
    <mergeCell ref="F15:J15"/>
    <mergeCell ref="R87:S87"/>
    <mergeCell ref="T87:V87"/>
    <mergeCell ref="T70:V70"/>
    <mergeCell ref="T60:V60"/>
    <mergeCell ref="T61:V61"/>
    <mergeCell ref="T62:V62"/>
    <mergeCell ref="T64:V64"/>
    <mergeCell ref="T50:V50"/>
    <mergeCell ref="T57:V57"/>
    <mergeCell ref="T58:V58"/>
    <mergeCell ref="T69:V69"/>
    <mergeCell ref="T56:V56"/>
    <mergeCell ref="R47:S47"/>
    <mergeCell ref="R48:S48"/>
    <mergeCell ref="R32:S32"/>
    <mergeCell ref="R34:S34"/>
    <mergeCell ref="R36:S36"/>
    <mergeCell ref="D75:E75"/>
    <mergeCell ref="D77:E77"/>
    <mergeCell ref="D79:E79"/>
    <mergeCell ref="D80:E80"/>
    <mergeCell ref="D86:E86"/>
    <mergeCell ref="D87:E87"/>
    <mergeCell ref="D88:E88"/>
    <mergeCell ref="D94:E94"/>
    <mergeCell ref="D95:E95"/>
    <mergeCell ref="D91:E91"/>
    <mergeCell ref="D83:E83"/>
  </mergeCells>
  <conditionalFormatting sqref="U9 U14 U124:U833 V71 V98:V123 V73 V81 V89 V96">
    <cfRule type="cellIs" dxfId="7" priority="23" operator="equal">
      <formula>"**WISSEL**"</formula>
    </cfRule>
  </conditionalFormatting>
  <conditionalFormatting sqref="B1">
    <cfRule type="cellIs" dxfId="6" priority="21" operator="equal">
      <formula>"**WISSEL**"</formula>
    </cfRule>
  </conditionalFormatting>
  <conditionalFormatting sqref="O3">
    <cfRule type="cellIs" dxfId="5" priority="20" operator="equal">
      <formula>"**WISSEL**"</formula>
    </cfRule>
  </conditionalFormatting>
  <conditionalFormatting sqref="W17">
    <cfRule type="cellIs" dxfId="4" priority="17" operator="equal">
      <formula>"ok"</formula>
    </cfRule>
  </conditionalFormatting>
  <conditionalFormatting sqref="W17">
    <cfRule type="cellIs" dxfId="3" priority="18" operator="equal">
      <formula>"nok"</formula>
    </cfRule>
  </conditionalFormatting>
  <conditionalFormatting sqref="U10:U13">
    <cfRule type="cellIs" dxfId="2" priority="16" operator="equal">
      <formula>"**WISSEL**"</formula>
    </cfRule>
  </conditionalFormatting>
  <conditionalFormatting sqref="F28:F34 F39:F50 F56:F64 F69:F71 F77:F80 F86:F88 F94:F95">
    <cfRule type="expression" dxfId="1" priority="1">
      <formula>IF($AO28=TRUE,TRUE,FALSE)</formula>
    </cfRule>
  </conditionalFormatting>
  <dataValidations count="3">
    <dataValidation type="custom" allowBlank="1" showDropDown="1" sqref="D19:E19" xr:uid="{FD704EC8-0E8E-408B-BC7D-21A88953E360}">
      <formula1>OR(NOT(ISERROR(DATEVALUE(D19))), AND(ISNUMBER(D19), LEFT(CELL("format", D19))="D"))</formula1>
    </dataValidation>
    <dataValidation type="date" allowBlank="1" showInputMessage="1" showErrorMessage="1" sqref="T17" xr:uid="{39E621FF-6A4A-4B2E-B39F-0B38C5B2CB7C}">
      <formula1>43435</formula1>
      <formula2>45627</formula2>
    </dataValidation>
    <dataValidation type="list" errorStyle="information" allowBlank="1" showErrorMessage="1" sqref="R21 K21:K22 G21:G22" xr:uid="{BF6E8F70-BC53-4741-AC4E-455C48D63EAA}">
      <formula1>$C$10:$C$11</formula1>
    </dataValidation>
  </dataValidations>
  <pageMargins left="0.25" right="0.25" top="0.31" bottom="0.26" header="0" footer="0"/>
  <pageSetup paperSize="8" scale="67" fitToHeight="0" orientation="portrait" r:id="rId2"/>
  <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3A590C0D-DFB2-4607-8ABF-C7861C91CD1A}">
          <x14:formula1>
            <xm:f>lijsten!$C$5:$C$8</xm:f>
          </x14:formula1>
          <xm:sqref>F11</xm:sqref>
        </x14:dataValidation>
        <x14:dataValidation type="list" allowBlank="1" showInputMessage="1" showErrorMessage="1" xr:uid="{F790A552-253C-42BD-AAAB-75476BD8983F}">
          <x14:formula1>
            <xm:f>lijsten!$A$5:$A$10</xm:f>
          </x14:formula1>
          <xm:sqref>F12</xm:sqref>
        </x14:dataValidation>
        <x14:dataValidation type="list" allowBlank="1" showInputMessage="1" showErrorMessage="1" xr:uid="{BE6B45E0-6347-4DD8-AC8D-2490CB53274E}">
          <x14:formula1>
            <xm:f>lijsten!$C$12:$C$13</xm:f>
          </x14:formula1>
          <xm:sqref>F13</xm:sqref>
        </x14:dataValidation>
        <x14:dataValidation type="list" allowBlank="1" showInputMessage="1" showErrorMessage="1" xr:uid="{EBADA280-61A0-4A51-9CBF-2B25ECE79200}">
          <x14:formula1>
            <xm:f>lijsten!$E$10:$E$13</xm:f>
          </x14:formula1>
          <xm:sqref>F14</xm:sqref>
        </x14:dataValidation>
        <x14:dataValidation type="list" errorStyle="information" allowBlank="1" showErrorMessage="1" xr:uid="{6AFA23A3-D3B1-48C8-BBBC-F4F27C1E6070}">
          <x14:formula1>
            <xm:f>lijsten!$C$12:$C$13</xm:f>
          </x14:formula1>
          <xm:sqref>M21</xm:sqref>
        </x14:dataValidation>
        <x14:dataValidation type="list" allowBlank="1" showInputMessage="1" showErrorMessage="1" xr:uid="{8ECD2088-E5A0-43A3-AC87-6A206C8D71FF}">
          <x14:formula1>
            <xm:f>lijsten!$C$26:$C$34</xm:f>
          </x14:formula1>
          <xm:sqref>F15</xm:sqref>
        </x14:dataValidation>
        <x14:dataValidation type="list" allowBlank="1" showInputMessage="1" showErrorMessage="1" xr:uid="{A5FFCA83-9D5F-4BDF-B90D-3A747019117B}">
          <x14:formula1>
            <xm:f>lijsten!$E$17:$E$21</xm:f>
          </x14:formula1>
          <xm:sqref>F10</xm:sqref>
        </x14:dataValidation>
        <x14:dataValidation type="list" allowBlank="1" showInputMessage="1" showErrorMessage="1" xr:uid="{AC1AD666-B233-48AD-8941-9B91B1A35255}">
          <x14:formula1>
            <xm:f>lijsten!$E$41:$E$47</xm:f>
          </x14:formula1>
          <xm:sqref>L3</xm:sqref>
        </x14:dataValidation>
        <x14:dataValidation type="list" allowBlank="1" showInputMessage="1" showErrorMessage="1" xr:uid="{D4C7FEA6-4E75-4CE6-BA1B-C6C961FD7187}">
          <x14:formula1>
            <xm:f>lijsten!$A$37:$A$44</xm:f>
          </x14:formula1>
          <xm:sqref>F28:F29 F31:F32 F34 F39 F41 F44:F45 F47:F48 F50 F56:F58 F60:F62 F64 F69:F70</xm:sqref>
        </x14:dataValidation>
        <x14:dataValidation type="list" allowBlank="1" showInputMessage="1" showErrorMessage="1" xr:uid="{F7705F1B-144A-4309-A6B8-F023577C58F6}">
          <x14:formula1>
            <xm:f>lijsten!$C$37:$C$41</xm:f>
          </x14:formula1>
          <xm:sqref>F77 F79:F80 F86:F88 F94:F95</xm:sqref>
        </x14:dataValidation>
        <x14:dataValidation type="list" allowBlank="1" showInputMessage="1" showErrorMessage="1" xr:uid="{779A8823-CE76-47CC-B9AE-760D47DCD33E}">
          <x14:formula1>
            <xm:f>lijsten!$E$33:$E$38</xm:f>
          </x14:formula1>
          <xm:sqref>F3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1002"/>
  <sheetViews>
    <sheetView workbookViewId="0">
      <selection activeCell="H9" sqref="H9"/>
    </sheetView>
  </sheetViews>
  <sheetFormatPr defaultColWidth="14.44140625" defaultRowHeight="15" customHeight="1"/>
  <cols>
    <col min="1" max="1" width="16.88671875" customWidth="1"/>
    <col min="2" max="2" width="4.33203125" customWidth="1"/>
    <col min="3" max="3" width="17.88671875" customWidth="1"/>
    <col min="4" max="4" width="3" customWidth="1"/>
    <col min="5" max="5" width="47.33203125" bestFit="1" customWidth="1"/>
    <col min="6" max="6" width="3.33203125" customWidth="1"/>
  </cols>
  <sheetData>
    <row r="1" spans="1:6" ht="15" customHeight="1" thickBot="1"/>
    <row r="2" spans="1:6" ht="14.25" customHeight="1" thickBot="1">
      <c r="B2" s="430" t="s">
        <v>304</v>
      </c>
      <c r="C2" s="429" t="s">
        <v>283</v>
      </c>
    </row>
    <row r="3" spans="1:6" ht="14.25" customHeight="1" thickBot="1">
      <c r="A3" s="155"/>
      <c r="E3" s="155"/>
    </row>
    <row r="4" spans="1:6" ht="14.25" customHeight="1" thickBot="1">
      <c r="A4" s="60" t="s">
        <v>253</v>
      </c>
      <c r="C4" s="416" t="s">
        <v>254</v>
      </c>
      <c r="E4" s="60" t="s">
        <v>255</v>
      </c>
    </row>
    <row r="5" spans="1:6" ht="14.25" customHeight="1">
      <c r="A5" s="60" t="s">
        <v>36</v>
      </c>
      <c r="C5" s="417" t="s">
        <v>36</v>
      </c>
      <c r="E5" s="60" t="s">
        <v>36</v>
      </c>
    </row>
    <row r="6" spans="1:6" ht="14.25" customHeight="1">
      <c r="A6" s="61" t="s">
        <v>256</v>
      </c>
      <c r="C6" s="61" t="s">
        <v>257</v>
      </c>
      <c r="E6" s="61" t="s">
        <v>258</v>
      </c>
    </row>
    <row r="7" spans="1:6" ht="14.25" customHeight="1" thickBot="1">
      <c r="A7" s="61" t="s">
        <v>259</v>
      </c>
      <c r="C7" s="61" t="s">
        <v>260</v>
      </c>
      <c r="E7" s="76" t="s">
        <v>261</v>
      </c>
    </row>
    <row r="8" spans="1:6" ht="14.25" customHeight="1" thickBot="1">
      <c r="A8" s="61" t="s">
        <v>262</v>
      </c>
      <c r="C8" s="4" t="s">
        <v>263</v>
      </c>
    </row>
    <row r="9" spans="1:6" ht="14.25" customHeight="1" thickBot="1">
      <c r="A9" s="61" t="s">
        <v>264</v>
      </c>
      <c r="E9" s="60" t="s">
        <v>265</v>
      </c>
    </row>
    <row r="10" spans="1:6" ht="14.25" customHeight="1" thickBot="1">
      <c r="A10" s="4" t="s">
        <v>266</v>
      </c>
      <c r="E10" s="418" t="s">
        <v>36</v>
      </c>
    </row>
    <row r="11" spans="1:6" ht="14.25" customHeight="1">
      <c r="E11" s="199" t="s">
        <v>267</v>
      </c>
    </row>
    <row r="12" spans="1:6" ht="14.25" customHeight="1">
      <c r="C12" s="77" t="s">
        <v>268</v>
      </c>
      <c r="E12" s="199" t="s">
        <v>269</v>
      </c>
    </row>
    <row r="13" spans="1:6" ht="14.25" customHeight="1" thickBot="1">
      <c r="C13" s="77" t="s">
        <v>47</v>
      </c>
      <c r="E13" s="205" t="s">
        <v>270</v>
      </c>
    </row>
    <row r="14" spans="1:6" ht="14.25" customHeight="1"/>
    <row r="15" spans="1:6" ht="14.25" customHeight="1" thickBot="1">
      <c r="F15" s="23"/>
    </row>
    <row r="16" spans="1:6" ht="14.25" customHeight="1" thickBot="1">
      <c r="D16" s="23"/>
      <c r="E16" s="60" t="s">
        <v>271</v>
      </c>
      <c r="F16" s="23"/>
    </row>
    <row r="17" spans="1:6" ht="14.25" customHeight="1">
      <c r="D17" s="23"/>
      <c r="E17" s="60" t="s">
        <v>36</v>
      </c>
      <c r="F17" s="23"/>
    </row>
    <row r="18" spans="1:6" ht="14.25" customHeight="1">
      <c r="D18" s="23"/>
      <c r="E18" s="204" t="s">
        <v>272</v>
      </c>
      <c r="F18" s="23"/>
    </row>
    <row r="19" spans="1:6" ht="14.25" customHeight="1">
      <c r="D19" s="23"/>
      <c r="E19" s="204" t="s">
        <v>273</v>
      </c>
      <c r="F19" s="23"/>
    </row>
    <row r="20" spans="1:6" ht="14.25" customHeight="1">
      <c r="D20" s="23"/>
      <c r="E20" s="204" t="s">
        <v>274</v>
      </c>
    </row>
    <row r="21" spans="1:6" ht="14.25" customHeight="1">
      <c r="E21" s="204" t="s">
        <v>275</v>
      </c>
    </row>
    <row r="22" spans="1:6" ht="14.25" customHeight="1">
      <c r="E22" s="61"/>
    </row>
    <row r="23" spans="1:6" ht="14.25" customHeight="1" thickBot="1">
      <c r="A23" s="23" t="s">
        <v>276</v>
      </c>
      <c r="E23" s="4"/>
    </row>
    <row r="24" spans="1:6" ht="14.25" customHeight="1" thickBot="1">
      <c r="A24" s="23" t="s">
        <v>277</v>
      </c>
    </row>
    <row r="25" spans="1:6" ht="14.25" customHeight="1" thickBot="1">
      <c r="C25" s="198" t="s">
        <v>278</v>
      </c>
      <c r="E25" s="60" t="s">
        <v>279</v>
      </c>
    </row>
    <row r="26" spans="1:6" ht="14.25" customHeight="1">
      <c r="B26" s="203" t="s">
        <v>280</v>
      </c>
      <c r="C26" s="202" t="s">
        <v>283</v>
      </c>
      <c r="E26" s="60" t="s">
        <v>36</v>
      </c>
    </row>
    <row r="27" spans="1:6" ht="14.25" customHeight="1">
      <c r="C27" s="199" t="s">
        <v>252</v>
      </c>
      <c r="E27" s="204" t="s">
        <v>281</v>
      </c>
    </row>
    <row r="28" spans="1:6" ht="14.25" customHeight="1">
      <c r="C28" s="200" t="s">
        <v>251</v>
      </c>
      <c r="E28" s="204" t="s">
        <v>282</v>
      </c>
    </row>
    <row r="29" spans="1:6" ht="14.25" customHeight="1">
      <c r="C29" s="200" t="s">
        <v>250</v>
      </c>
      <c r="E29" s="61"/>
    </row>
    <row r="30" spans="1:6" ht="14.25" customHeight="1" thickBot="1">
      <c r="C30" s="200" t="s">
        <v>249</v>
      </c>
      <c r="E30" s="4"/>
    </row>
    <row r="31" spans="1:6" ht="14.25" customHeight="1" thickBot="1">
      <c r="C31" s="200" t="s">
        <v>51</v>
      </c>
    </row>
    <row r="32" spans="1:6" ht="14.25" customHeight="1" thickBot="1">
      <c r="C32" s="200" t="s">
        <v>283</v>
      </c>
      <c r="E32" s="249" t="s">
        <v>284</v>
      </c>
    </row>
    <row r="33" spans="1:5" ht="14.25" customHeight="1">
      <c r="C33" s="200" t="s">
        <v>285</v>
      </c>
      <c r="E33" s="248" t="s">
        <v>28</v>
      </c>
    </row>
    <row r="34" spans="1:5" ht="14.25" customHeight="1" thickBot="1">
      <c r="C34" s="201" t="s">
        <v>286</v>
      </c>
      <c r="E34" s="200" t="s">
        <v>287</v>
      </c>
    </row>
    <row r="35" spans="1:5" ht="14.25" customHeight="1" thickBot="1">
      <c r="E35" s="200" t="s">
        <v>288</v>
      </c>
    </row>
    <row r="36" spans="1:5" ht="14.25" customHeight="1" thickBot="1">
      <c r="A36" s="249" t="s">
        <v>289</v>
      </c>
      <c r="C36" s="249" t="s">
        <v>290</v>
      </c>
      <c r="E36" s="200"/>
    </row>
    <row r="37" spans="1:5" ht="14.25" customHeight="1">
      <c r="A37" s="200" t="s">
        <v>3</v>
      </c>
      <c r="C37" s="200" t="s">
        <v>3</v>
      </c>
      <c r="E37" s="200"/>
    </row>
    <row r="38" spans="1:5" ht="14.25" customHeight="1" thickBot="1">
      <c r="A38" s="200" t="s">
        <v>5</v>
      </c>
      <c r="C38" s="200" t="s">
        <v>5</v>
      </c>
      <c r="E38" s="201"/>
    </row>
    <row r="39" spans="1:5" ht="14.25" customHeight="1" thickBot="1">
      <c r="A39" s="200" t="s">
        <v>12</v>
      </c>
      <c r="C39" s="200" t="s">
        <v>7</v>
      </c>
    </row>
    <row r="40" spans="1:5" ht="14.25" customHeight="1" thickBot="1">
      <c r="A40" s="200" t="s">
        <v>14</v>
      </c>
      <c r="C40" s="200" t="s">
        <v>9</v>
      </c>
      <c r="E40" s="198" t="s">
        <v>291</v>
      </c>
    </row>
    <row r="41" spans="1:5" ht="14.25" customHeight="1" thickBot="1">
      <c r="A41" s="200" t="s">
        <v>93</v>
      </c>
      <c r="C41" s="201" t="s">
        <v>82</v>
      </c>
      <c r="E41" s="248" t="s">
        <v>29</v>
      </c>
    </row>
    <row r="42" spans="1:5" ht="14.25" customHeight="1">
      <c r="A42" s="200" t="s">
        <v>7</v>
      </c>
      <c r="E42" s="200" t="s">
        <v>292</v>
      </c>
    </row>
    <row r="43" spans="1:5" ht="14.25" customHeight="1">
      <c r="A43" s="200" t="s">
        <v>9</v>
      </c>
      <c r="E43" s="199" t="s">
        <v>293</v>
      </c>
    </row>
    <row r="44" spans="1:5" ht="14.25" customHeight="1" thickBot="1">
      <c r="A44" s="201" t="s">
        <v>82</v>
      </c>
      <c r="E44" s="199" t="s">
        <v>294</v>
      </c>
    </row>
    <row r="45" spans="1:5" ht="14.25" customHeight="1">
      <c r="E45" s="199" t="s">
        <v>295</v>
      </c>
    </row>
    <row r="46" spans="1:5" ht="14.25" customHeight="1">
      <c r="E46" s="199" t="s">
        <v>296</v>
      </c>
    </row>
    <row r="47" spans="1:5" ht="14.25" customHeight="1" thickBot="1">
      <c r="E47" s="201" t="s">
        <v>297</v>
      </c>
    </row>
    <row r="48" spans="1: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customSheetViews>
    <customSheetView guid="{3A3565D5-53F2-4401-9C32-3D483644D33F}" state="hidden">
      <selection activeCell="C3" sqref="C3"/>
      <pageMargins left="0" right="0" top="0" bottom="0" header="0" footer="0"/>
      <pageSetup paperSize="9" orientation="portrait" r:id="rId1"/>
    </customSheetView>
  </customSheetViews>
  <conditionalFormatting sqref="F13">
    <cfRule type="cellIs" dxfId="0" priority="6" operator="notEqual">
      <formula>$A$6</formula>
    </cfRule>
  </conditionalFormatting>
  <pageMargins left="0.7" right="0.7" top="0.75" bottom="0.75" header="0" footer="0"/>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229FB25E990C4793E51CC1AD722191" ma:contentTypeVersion="13" ma:contentTypeDescription="Een nieuw document maken." ma:contentTypeScope="" ma:versionID="746719d0313465abb2b22bcb8adf3e00">
  <xsd:schema xmlns:xsd="http://www.w3.org/2001/XMLSchema" xmlns:xs="http://www.w3.org/2001/XMLSchema" xmlns:p="http://schemas.microsoft.com/office/2006/metadata/properties" xmlns:ns2="737038eb-5e97-4fdb-97af-2e308a7afae1" xmlns:ns3="7696413f-a3f4-4c03-8dc8-6bb8be07e204" targetNamespace="http://schemas.microsoft.com/office/2006/metadata/properties" ma:root="true" ma:fieldsID="179664231ffa7f1a5a26bf1a7d2e48af" ns2:_="" ns3:_="">
    <xsd:import namespace="737038eb-5e97-4fdb-97af-2e308a7afae1"/>
    <xsd:import namespace="7696413f-a3f4-4c03-8dc8-6bb8be07e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7038eb-5e97-4fdb-97af-2e308a7af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6010e5f2-6256-435c-892d-4495c8ac235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96413f-a3f4-4c03-8dc8-6bb8be07e204"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37038eb-5e97-4fdb-97af-2e308a7afae1">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7B5BC4-FE93-4351-80F8-8935E935A0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7038eb-5e97-4fdb-97af-2e308a7afae1"/>
    <ds:schemaRef ds:uri="7696413f-a3f4-4c03-8dc8-6bb8be07e2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037486-A3B6-4D7D-8E50-5322B2D25101}">
  <ds:schemaRefs>
    <ds:schemaRef ds:uri="http://schemas.microsoft.com/PowerBIAddIn"/>
  </ds:schemaRefs>
</ds:datastoreItem>
</file>

<file path=customXml/itemProps3.xml><?xml version="1.0" encoding="utf-8"?>
<ds:datastoreItem xmlns:ds="http://schemas.openxmlformats.org/officeDocument/2006/customXml" ds:itemID="{A95EC40A-928F-4393-9010-D07FC425439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696413f-a3f4-4c03-8dc8-6bb8be07e204"/>
    <ds:schemaRef ds:uri="http://purl.org/dc/terms/"/>
    <ds:schemaRef ds:uri="http://schemas.openxmlformats.org/package/2006/metadata/core-properties"/>
    <ds:schemaRef ds:uri="737038eb-5e97-4fdb-97af-2e308a7afae1"/>
    <ds:schemaRef ds:uri="http://www.w3.org/XML/1998/namespace"/>
    <ds:schemaRef ds:uri="http://purl.org/dc/dcmitype/"/>
  </ds:schemaRefs>
</ds:datastoreItem>
</file>

<file path=customXml/itemProps4.xml><?xml version="1.0" encoding="utf-8"?>
<ds:datastoreItem xmlns:ds="http://schemas.openxmlformats.org/officeDocument/2006/customXml" ds:itemID="{ACCFA7C8-92E5-4E4B-9267-7EB7D8E7A0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hulp &amp; legende</vt:lpstr>
      <vt:lpstr>BXL DAG</vt:lpstr>
      <vt:lpstr>BXL-AALST AVOND</vt:lpstr>
      <vt:lpstr>lijsten</vt:lpstr>
      <vt:lpstr>'BXL DAG'!Print_Area</vt:lpstr>
      <vt:lpstr>'BXL-AALST AVOND'!Print_Area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Geert Vandendriessche</dc:creator>
  <cp:keywords/>
  <dc:description/>
  <cp:lastModifiedBy>Patrick Van den Bussche</cp:lastModifiedBy>
  <cp:revision/>
  <cp:lastPrinted>2023-09-07T21:21:22Z</cp:lastPrinted>
  <dcterms:created xsi:type="dcterms:W3CDTF">2019-08-29T10:08:30Z</dcterms:created>
  <dcterms:modified xsi:type="dcterms:W3CDTF">2024-09-02T15:09:51Z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0x01010014229FB25E990C4793E51CC1AD722191</vt:lpwstr>
  </property>
  <property fmtid="{D5CDD505-2E9C-101B-9397-08002B2CF9AE}" pid="3" name="Order">
    <vt:r8>946200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